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4 - SO - 04 Zpevněné plochy" sheetId="2" r:id="rId2"/>
  </sheets>
  <definedNames>
    <definedName name="_xlnm.Print_Titles" localSheetId="1">'04 - SO - 04 Zpevněné plochy'!$124:$124</definedName>
    <definedName name="_xlnm.Print_Titles" localSheetId="0">'Rekapitulace stavby'!$85:$85</definedName>
    <definedName name="_xlnm.Print_Area" localSheetId="1">'04 - SO - 04 Zpevněné plochy'!$C$4:$Q$70,'04 - SO - 04 Zpevněné plochy'!$C$76:$Q$108,'04 - SO - 04 Zpevněné plochy'!$C$114:$Q$489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N445" i="2" l="1"/>
  <c r="AY88" i="1"/>
  <c r="AX88" i="1"/>
  <c r="BI486" i="2"/>
  <c r="BH486" i="2"/>
  <c r="BG486" i="2"/>
  <c r="BF486" i="2"/>
  <c r="BE486" i="2"/>
  <c r="AA486" i="2"/>
  <c r="Y486" i="2"/>
  <c r="W486" i="2"/>
  <c r="BK486" i="2"/>
  <c r="N486" i="2"/>
  <c r="BI478" i="2"/>
  <c r="BH478" i="2"/>
  <c r="BG478" i="2"/>
  <c r="BF478" i="2"/>
  <c r="BE478" i="2"/>
  <c r="AA478" i="2"/>
  <c r="AA477" i="2" s="1"/>
  <c r="Y478" i="2"/>
  <c r="Y477" i="2" s="1"/>
  <c r="W478" i="2"/>
  <c r="W477" i="2" s="1"/>
  <c r="BK478" i="2"/>
  <c r="BK477" i="2" s="1"/>
  <c r="N477" i="2" s="1"/>
  <c r="N102" i="2" s="1"/>
  <c r="N478" i="2"/>
  <c r="BI476" i="2"/>
  <c r="BH476" i="2"/>
  <c r="BG476" i="2"/>
  <c r="BF476" i="2"/>
  <c r="AA476" i="2"/>
  <c r="Y476" i="2"/>
  <c r="W476" i="2"/>
  <c r="BK476" i="2"/>
  <c r="N476" i="2"/>
  <c r="BE476" i="2" s="1"/>
  <c r="BI475" i="2"/>
  <c r="BH475" i="2"/>
  <c r="BG475" i="2"/>
  <c r="BF475" i="2"/>
  <c r="AA475" i="2"/>
  <c r="Y475" i="2"/>
  <c r="W475" i="2"/>
  <c r="BK475" i="2"/>
  <c r="N475" i="2"/>
  <c r="BE475" i="2" s="1"/>
  <c r="BI473" i="2"/>
  <c r="BH473" i="2"/>
  <c r="BG473" i="2"/>
  <c r="BF473" i="2"/>
  <c r="BE473" i="2"/>
  <c r="AA473" i="2"/>
  <c r="Y473" i="2"/>
  <c r="W473" i="2"/>
  <c r="BK473" i="2"/>
  <c r="N473" i="2"/>
  <c r="BI469" i="2"/>
  <c r="BH469" i="2"/>
  <c r="BG469" i="2"/>
  <c r="BF469" i="2"/>
  <c r="BE469" i="2"/>
  <c r="AA469" i="2"/>
  <c r="Y469" i="2"/>
  <c r="W469" i="2"/>
  <c r="BK469" i="2"/>
  <c r="N469" i="2"/>
  <c r="BI464" i="2"/>
  <c r="BH464" i="2"/>
  <c r="BG464" i="2"/>
  <c r="BF464" i="2"/>
  <c r="BE464" i="2"/>
  <c r="AA464" i="2"/>
  <c r="Y464" i="2"/>
  <c r="W464" i="2"/>
  <c r="BK464" i="2"/>
  <c r="N464" i="2"/>
  <c r="BI458" i="2"/>
  <c r="BH458" i="2"/>
  <c r="BG458" i="2"/>
  <c r="BF458" i="2"/>
  <c r="BE458" i="2"/>
  <c r="AA458" i="2"/>
  <c r="Y458" i="2"/>
  <c r="W458" i="2"/>
  <c r="BK458" i="2"/>
  <c r="N458" i="2"/>
  <c r="BI456" i="2"/>
  <c r="BH456" i="2"/>
  <c r="BG456" i="2"/>
  <c r="BF456" i="2"/>
  <c r="BE456" i="2"/>
  <c r="AA456" i="2"/>
  <c r="Y456" i="2"/>
  <c r="W456" i="2"/>
  <c r="BK456" i="2"/>
  <c r="N456" i="2"/>
  <c r="BI450" i="2"/>
  <c r="BH450" i="2"/>
  <c r="BG450" i="2"/>
  <c r="BF450" i="2"/>
  <c r="BE450" i="2"/>
  <c r="AA450" i="2"/>
  <c r="AA449" i="2" s="1"/>
  <c r="AA448" i="2" s="1"/>
  <c r="Y450" i="2"/>
  <c r="Y449" i="2" s="1"/>
  <c r="Y448" i="2" s="1"/>
  <c r="W450" i="2"/>
  <c r="W449" i="2" s="1"/>
  <c r="W448" i="2" s="1"/>
  <c r="BK450" i="2"/>
  <c r="BK449" i="2" s="1"/>
  <c r="N450" i="2"/>
  <c r="BI447" i="2"/>
  <c r="BH447" i="2"/>
  <c r="BG447" i="2"/>
  <c r="BF447" i="2"/>
  <c r="BE447" i="2"/>
  <c r="AA447" i="2"/>
  <c r="AA446" i="2" s="1"/>
  <c r="Y447" i="2"/>
  <c r="Y446" i="2" s="1"/>
  <c r="W447" i="2"/>
  <c r="W446" i="2" s="1"/>
  <c r="BK447" i="2"/>
  <c r="BK446" i="2" s="1"/>
  <c r="N446" i="2" s="1"/>
  <c r="N99" i="2" s="1"/>
  <c r="N447" i="2"/>
  <c r="N98" i="2"/>
  <c r="BI444" i="2"/>
  <c r="BH444" i="2"/>
  <c r="BG444" i="2"/>
  <c r="BF444" i="2"/>
  <c r="BE444" i="2"/>
  <c r="AA444" i="2"/>
  <c r="Y444" i="2"/>
  <c r="W444" i="2"/>
  <c r="BK444" i="2"/>
  <c r="N444" i="2"/>
  <c r="BI442" i="2"/>
  <c r="BH442" i="2"/>
  <c r="BG442" i="2"/>
  <c r="BF442" i="2"/>
  <c r="BE442" i="2"/>
  <c r="AA442" i="2"/>
  <c r="Y442" i="2"/>
  <c r="W442" i="2"/>
  <c r="BK442" i="2"/>
  <c r="N442" i="2"/>
  <c r="BI441" i="2"/>
  <c r="BH441" i="2"/>
  <c r="BG441" i="2"/>
  <c r="BF441" i="2"/>
  <c r="BE441" i="2"/>
  <c r="AA441" i="2"/>
  <c r="Y441" i="2"/>
  <c r="W441" i="2"/>
  <c r="BK441" i="2"/>
  <c r="N441" i="2"/>
  <c r="BI440" i="2"/>
  <c r="BH440" i="2"/>
  <c r="BG440" i="2"/>
  <c r="BF440" i="2"/>
  <c r="BE440" i="2"/>
  <c r="AA440" i="2"/>
  <c r="Y440" i="2"/>
  <c r="W440" i="2"/>
  <c r="BK440" i="2"/>
  <c r="N440" i="2"/>
  <c r="BI438" i="2"/>
  <c r="BH438" i="2"/>
  <c r="BG438" i="2"/>
  <c r="BF438" i="2"/>
  <c r="BE438" i="2"/>
  <c r="AA438" i="2"/>
  <c r="Y438" i="2"/>
  <c r="W438" i="2"/>
  <c r="BK438" i="2"/>
  <c r="N438" i="2"/>
  <c r="BI436" i="2"/>
  <c r="BH436" i="2"/>
  <c r="BG436" i="2"/>
  <c r="BF436" i="2"/>
  <c r="BE436" i="2"/>
  <c r="AA436" i="2"/>
  <c r="Y436" i="2"/>
  <c r="W436" i="2"/>
  <c r="BK436" i="2"/>
  <c r="N436" i="2"/>
  <c r="BI434" i="2"/>
  <c r="BH434" i="2"/>
  <c r="BG434" i="2"/>
  <c r="BF434" i="2"/>
  <c r="BE434" i="2"/>
  <c r="AA434" i="2"/>
  <c r="Y434" i="2"/>
  <c r="W434" i="2"/>
  <c r="BK434" i="2"/>
  <c r="N434" i="2"/>
  <c r="BI432" i="2"/>
  <c r="BH432" i="2"/>
  <c r="BG432" i="2"/>
  <c r="BF432" i="2"/>
  <c r="BE432" i="2"/>
  <c r="AA432" i="2"/>
  <c r="Y432" i="2"/>
  <c r="W432" i="2"/>
  <c r="BK432" i="2"/>
  <c r="N432" i="2"/>
  <c r="BI430" i="2"/>
  <c r="BH430" i="2"/>
  <c r="BG430" i="2"/>
  <c r="BF430" i="2"/>
  <c r="BE430" i="2"/>
  <c r="AA430" i="2"/>
  <c r="Y430" i="2"/>
  <c r="W430" i="2"/>
  <c r="BK430" i="2"/>
  <c r="N430" i="2"/>
  <c r="BI428" i="2"/>
  <c r="BH428" i="2"/>
  <c r="BG428" i="2"/>
  <c r="BF428" i="2"/>
  <c r="BE428" i="2"/>
  <c r="AA428" i="2"/>
  <c r="Y428" i="2"/>
  <c r="W428" i="2"/>
  <c r="BK428" i="2"/>
  <c r="N428" i="2"/>
  <c r="BI427" i="2"/>
  <c r="BH427" i="2"/>
  <c r="BG427" i="2"/>
  <c r="BF427" i="2"/>
  <c r="BE427" i="2"/>
  <c r="AA427" i="2"/>
  <c r="Y427" i="2"/>
  <c r="W427" i="2"/>
  <c r="BK427" i="2"/>
  <c r="N427" i="2"/>
  <c r="BI426" i="2"/>
  <c r="BH426" i="2"/>
  <c r="BG426" i="2"/>
  <c r="BF426" i="2"/>
  <c r="BE426" i="2"/>
  <c r="AA426" i="2"/>
  <c r="Y426" i="2"/>
  <c r="W426" i="2"/>
  <c r="BK426" i="2"/>
  <c r="N426" i="2"/>
  <c r="BI425" i="2"/>
  <c r="BH425" i="2"/>
  <c r="BG425" i="2"/>
  <c r="BF425" i="2"/>
  <c r="BE425" i="2"/>
  <c r="AA425" i="2"/>
  <c r="Y425" i="2"/>
  <c r="W425" i="2"/>
  <c r="BK425" i="2"/>
  <c r="N425" i="2"/>
  <c r="BI424" i="2"/>
  <c r="BH424" i="2"/>
  <c r="BG424" i="2"/>
  <c r="BF424" i="2"/>
  <c r="BE424" i="2"/>
  <c r="AA424" i="2"/>
  <c r="Y424" i="2"/>
  <c r="W424" i="2"/>
  <c r="BK424" i="2"/>
  <c r="N424" i="2"/>
  <c r="BI423" i="2"/>
  <c r="BH423" i="2"/>
  <c r="BG423" i="2"/>
  <c r="BF423" i="2"/>
  <c r="BE423" i="2"/>
  <c r="AA423" i="2"/>
  <c r="Y423" i="2"/>
  <c r="W423" i="2"/>
  <c r="BK423" i="2"/>
  <c r="N423" i="2"/>
  <c r="BI421" i="2"/>
  <c r="BH421" i="2"/>
  <c r="BG421" i="2"/>
  <c r="BF421" i="2"/>
  <c r="BE421" i="2"/>
  <c r="AA421" i="2"/>
  <c r="Y421" i="2"/>
  <c r="W421" i="2"/>
  <c r="BK421" i="2"/>
  <c r="N421" i="2"/>
  <c r="BI415" i="2"/>
  <c r="BH415" i="2"/>
  <c r="BG415" i="2"/>
  <c r="BF415" i="2"/>
  <c r="BE415" i="2"/>
  <c r="AA415" i="2"/>
  <c r="Y415" i="2"/>
  <c r="W415" i="2"/>
  <c r="BK415" i="2"/>
  <c r="N415" i="2"/>
  <c r="BI413" i="2"/>
  <c r="BH413" i="2"/>
  <c r="BG413" i="2"/>
  <c r="BF413" i="2"/>
  <c r="BE413" i="2"/>
  <c r="AA413" i="2"/>
  <c r="Y413" i="2"/>
  <c r="W413" i="2"/>
  <c r="BK413" i="2"/>
  <c r="N413" i="2"/>
  <c r="BI411" i="2"/>
  <c r="BH411" i="2"/>
  <c r="BG411" i="2"/>
  <c r="BF411" i="2"/>
  <c r="BE411" i="2"/>
  <c r="AA411" i="2"/>
  <c r="Y411" i="2"/>
  <c r="W411" i="2"/>
  <c r="BK411" i="2"/>
  <c r="N411" i="2"/>
  <c r="BI403" i="2"/>
  <c r="BH403" i="2"/>
  <c r="BG403" i="2"/>
  <c r="BF403" i="2"/>
  <c r="BE403" i="2"/>
  <c r="AA403" i="2"/>
  <c r="Y403" i="2"/>
  <c r="W403" i="2"/>
  <c r="BK403" i="2"/>
  <c r="N403" i="2"/>
  <c r="BI400" i="2"/>
  <c r="BH400" i="2"/>
  <c r="BG400" i="2"/>
  <c r="BF400" i="2"/>
  <c r="BE400" i="2"/>
  <c r="AA400" i="2"/>
  <c r="Y400" i="2"/>
  <c r="W400" i="2"/>
  <c r="BK400" i="2"/>
  <c r="N400" i="2"/>
  <c r="BI396" i="2"/>
  <c r="BH396" i="2"/>
  <c r="BG396" i="2"/>
  <c r="BF396" i="2"/>
  <c r="BE396" i="2"/>
  <c r="AA396" i="2"/>
  <c r="Y396" i="2"/>
  <c r="W396" i="2"/>
  <c r="BK396" i="2"/>
  <c r="N396" i="2"/>
  <c r="BI394" i="2"/>
  <c r="BH394" i="2"/>
  <c r="BG394" i="2"/>
  <c r="BF394" i="2"/>
  <c r="BE394" i="2"/>
  <c r="AA394" i="2"/>
  <c r="Y394" i="2"/>
  <c r="W394" i="2"/>
  <c r="BK394" i="2"/>
  <c r="N394" i="2"/>
  <c r="BI393" i="2"/>
  <c r="BH393" i="2"/>
  <c r="BG393" i="2"/>
  <c r="BF393" i="2"/>
  <c r="BE393" i="2"/>
  <c r="AA393" i="2"/>
  <c r="Y393" i="2"/>
  <c r="W393" i="2"/>
  <c r="BK393" i="2"/>
  <c r="N393" i="2"/>
  <c r="BI392" i="2"/>
  <c r="BH392" i="2"/>
  <c r="BG392" i="2"/>
  <c r="BF392" i="2"/>
  <c r="BE392" i="2"/>
  <c r="AA392" i="2"/>
  <c r="Y392" i="2"/>
  <c r="W392" i="2"/>
  <c r="BK392" i="2"/>
  <c r="N392" i="2"/>
  <c r="BI389" i="2"/>
  <c r="BH389" i="2"/>
  <c r="BG389" i="2"/>
  <c r="BF389" i="2"/>
  <c r="BE389" i="2"/>
  <c r="AA389" i="2"/>
  <c r="Y389" i="2"/>
  <c r="W389" i="2"/>
  <c r="BK389" i="2"/>
  <c r="N389" i="2"/>
  <c r="BI385" i="2"/>
  <c r="BH385" i="2"/>
  <c r="BG385" i="2"/>
  <c r="BF385" i="2"/>
  <c r="BE385" i="2"/>
  <c r="AA385" i="2"/>
  <c r="Y385" i="2"/>
  <c r="W385" i="2"/>
  <c r="BK385" i="2"/>
  <c r="N385" i="2"/>
  <c r="BI380" i="2"/>
  <c r="BH380" i="2"/>
  <c r="BG380" i="2"/>
  <c r="BF380" i="2"/>
  <c r="BE380" i="2"/>
  <c r="AA380" i="2"/>
  <c r="Y380" i="2"/>
  <c r="W380" i="2"/>
  <c r="BK380" i="2"/>
  <c r="N380" i="2"/>
  <c r="BI378" i="2"/>
  <c r="BH378" i="2"/>
  <c r="BG378" i="2"/>
  <c r="BF378" i="2"/>
  <c r="BE378" i="2"/>
  <c r="AA378" i="2"/>
  <c r="Y378" i="2"/>
  <c r="W378" i="2"/>
  <c r="BK378" i="2"/>
  <c r="N378" i="2"/>
  <c r="BI376" i="2"/>
  <c r="BH376" i="2"/>
  <c r="BG376" i="2"/>
  <c r="BF376" i="2"/>
  <c r="BE376" i="2"/>
  <c r="AA376" i="2"/>
  <c r="Y376" i="2"/>
  <c r="W376" i="2"/>
  <c r="BK376" i="2"/>
  <c r="N376" i="2"/>
  <c r="BI374" i="2"/>
  <c r="BH374" i="2"/>
  <c r="BG374" i="2"/>
  <c r="BF374" i="2"/>
  <c r="BE374" i="2"/>
  <c r="AA374" i="2"/>
  <c r="Y374" i="2"/>
  <c r="W374" i="2"/>
  <c r="BK374" i="2"/>
  <c r="N374" i="2"/>
  <c r="BI372" i="2"/>
  <c r="BH372" i="2"/>
  <c r="BG372" i="2"/>
  <c r="BF372" i="2"/>
  <c r="BE372" i="2"/>
  <c r="AA372" i="2"/>
  <c r="Y372" i="2"/>
  <c r="W372" i="2"/>
  <c r="BK372" i="2"/>
  <c r="N372" i="2"/>
  <c r="BI370" i="2"/>
  <c r="BH370" i="2"/>
  <c r="BG370" i="2"/>
  <c r="BF370" i="2"/>
  <c r="BE370" i="2"/>
  <c r="AA370" i="2"/>
  <c r="Y370" i="2"/>
  <c r="W370" i="2"/>
  <c r="BK370" i="2"/>
  <c r="N370" i="2"/>
  <c r="BI368" i="2"/>
  <c r="BH368" i="2"/>
  <c r="BG368" i="2"/>
  <c r="BF368" i="2"/>
  <c r="BE368" i="2"/>
  <c r="AA368" i="2"/>
  <c r="Y368" i="2"/>
  <c r="W368" i="2"/>
  <c r="BK368" i="2"/>
  <c r="N368" i="2"/>
  <c r="BI366" i="2"/>
  <c r="BH366" i="2"/>
  <c r="BG366" i="2"/>
  <c r="BF366" i="2"/>
  <c r="BE366" i="2"/>
  <c r="AA366" i="2"/>
  <c r="AA365" i="2" s="1"/>
  <c r="Y366" i="2"/>
  <c r="Y365" i="2" s="1"/>
  <c r="W366" i="2"/>
  <c r="W365" i="2" s="1"/>
  <c r="BK366" i="2"/>
  <c r="BK365" i="2" s="1"/>
  <c r="N365" i="2" s="1"/>
  <c r="N97" i="2" s="1"/>
  <c r="N366" i="2"/>
  <c r="BI361" i="2"/>
  <c r="BH361" i="2"/>
  <c r="BG361" i="2"/>
  <c r="BF361" i="2"/>
  <c r="AA361" i="2"/>
  <c r="Y361" i="2"/>
  <c r="W361" i="2"/>
  <c r="BK361" i="2"/>
  <c r="N361" i="2"/>
  <c r="BE361" i="2" s="1"/>
  <c r="BI358" i="2"/>
  <c r="BH358" i="2"/>
  <c r="BG358" i="2"/>
  <c r="BF358" i="2"/>
  <c r="AA358" i="2"/>
  <c r="Y358" i="2"/>
  <c r="W358" i="2"/>
  <c r="BK358" i="2"/>
  <c r="N358" i="2"/>
  <c r="BE358" i="2" s="1"/>
  <c r="BI355" i="2"/>
  <c r="BH355" i="2"/>
  <c r="BG355" i="2"/>
  <c r="BF355" i="2"/>
  <c r="AA355" i="2"/>
  <c r="Y355" i="2"/>
  <c r="W355" i="2"/>
  <c r="BK355" i="2"/>
  <c r="N355" i="2"/>
  <c r="BE355" i="2" s="1"/>
  <c r="BI351" i="2"/>
  <c r="BH351" i="2"/>
  <c r="BG351" i="2"/>
  <c r="BF351" i="2"/>
  <c r="AA351" i="2"/>
  <c r="Y351" i="2"/>
  <c r="W351" i="2"/>
  <c r="BK351" i="2"/>
  <c r="N351" i="2"/>
  <c r="BE351" i="2" s="1"/>
  <c r="BI347" i="2"/>
  <c r="BH347" i="2"/>
  <c r="BG347" i="2"/>
  <c r="BF347" i="2"/>
  <c r="AA347" i="2"/>
  <c r="Y347" i="2"/>
  <c r="W347" i="2"/>
  <c r="BK347" i="2"/>
  <c r="N347" i="2"/>
  <c r="BE347" i="2" s="1"/>
  <c r="BI343" i="2"/>
  <c r="BH343" i="2"/>
  <c r="BG343" i="2"/>
  <c r="BF343" i="2"/>
  <c r="AA343" i="2"/>
  <c r="Y343" i="2"/>
  <c r="W343" i="2"/>
  <c r="BK343" i="2"/>
  <c r="N343" i="2"/>
  <c r="BE343" i="2" s="1"/>
  <c r="BI339" i="2"/>
  <c r="BH339" i="2"/>
  <c r="BG339" i="2"/>
  <c r="BF339" i="2"/>
  <c r="AA339" i="2"/>
  <c r="Y339" i="2"/>
  <c r="W339" i="2"/>
  <c r="BK339" i="2"/>
  <c r="N339" i="2"/>
  <c r="BE339" i="2" s="1"/>
  <c r="BI335" i="2"/>
  <c r="BH335" i="2"/>
  <c r="BG335" i="2"/>
  <c r="BF335" i="2"/>
  <c r="AA335" i="2"/>
  <c r="Y335" i="2"/>
  <c r="W335" i="2"/>
  <c r="BK335" i="2"/>
  <c r="N335" i="2"/>
  <c r="BE335" i="2" s="1"/>
  <c r="BI331" i="2"/>
  <c r="BH331" i="2"/>
  <c r="BG331" i="2"/>
  <c r="BF331" i="2"/>
  <c r="AA331" i="2"/>
  <c r="AA330" i="2" s="1"/>
  <c r="Y331" i="2"/>
  <c r="Y330" i="2" s="1"/>
  <c r="W331" i="2"/>
  <c r="W330" i="2" s="1"/>
  <c r="BK331" i="2"/>
  <c r="BK330" i="2" s="1"/>
  <c r="N330" i="2" s="1"/>
  <c r="N96" i="2" s="1"/>
  <c r="N331" i="2"/>
  <c r="BE331" i="2" s="1"/>
  <c r="BI327" i="2"/>
  <c r="BH327" i="2"/>
  <c r="BG327" i="2"/>
  <c r="BF327" i="2"/>
  <c r="BE327" i="2"/>
  <c r="AA327" i="2"/>
  <c r="Y327" i="2"/>
  <c r="W327" i="2"/>
  <c r="BK327" i="2"/>
  <c r="N327" i="2"/>
  <c r="BI326" i="2"/>
  <c r="BH326" i="2"/>
  <c r="BG326" i="2"/>
  <c r="BF326" i="2"/>
  <c r="BE326" i="2"/>
  <c r="AA326" i="2"/>
  <c r="Y326" i="2"/>
  <c r="W326" i="2"/>
  <c r="BK326" i="2"/>
  <c r="N326" i="2"/>
  <c r="BI320" i="2"/>
  <c r="BH320" i="2"/>
  <c r="BG320" i="2"/>
  <c r="BF320" i="2"/>
  <c r="BE320" i="2"/>
  <c r="AA320" i="2"/>
  <c r="Y320" i="2"/>
  <c r="W320" i="2"/>
  <c r="BK320" i="2"/>
  <c r="N320" i="2"/>
  <c r="BI314" i="2"/>
  <c r="BH314" i="2"/>
  <c r="BG314" i="2"/>
  <c r="BF314" i="2"/>
  <c r="BE314" i="2"/>
  <c r="AA314" i="2"/>
  <c r="AA313" i="2" s="1"/>
  <c r="Y314" i="2"/>
  <c r="Y313" i="2" s="1"/>
  <c r="W314" i="2"/>
  <c r="W313" i="2" s="1"/>
  <c r="BK314" i="2"/>
  <c r="BK313" i="2" s="1"/>
  <c r="N313" i="2" s="1"/>
  <c r="N95" i="2" s="1"/>
  <c r="N314" i="2"/>
  <c r="BI307" i="2"/>
  <c r="BH307" i="2"/>
  <c r="BG307" i="2"/>
  <c r="BF307" i="2"/>
  <c r="AA307" i="2"/>
  <c r="Y307" i="2"/>
  <c r="W307" i="2"/>
  <c r="BK307" i="2"/>
  <c r="N307" i="2"/>
  <c r="BE307" i="2" s="1"/>
  <c r="BI302" i="2"/>
  <c r="BH302" i="2"/>
  <c r="BG302" i="2"/>
  <c r="BF302" i="2"/>
  <c r="AA302" i="2"/>
  <c r="Y302" i="2"/>
  <c r="W302" i="2"/>
  <c r="BK302" i="2"/>
  <c r="N302" i="2"/>
  <c r="BE302" i="2" s="1"/>
  <c r="BI296" i="2"/>
  <c r="BH296" i="2"/>
  <c r="BG296" i="2"/>
  <c r="BF296" i="2"/>
  <c r="AA296" i="2"/>
  <c r="Y296" i="2"/>
  <c r="W296" i="2"/>
  <c r="BK296" i="2"/>
  <c r="N296" i="2"/>
  <c r="BE296" i="2" s="1"/>
  <c r="BI293" i="2"/>
  <c r="BH293" i="2"/>
  <c r="BG293" i="2"/>
  <c r="BF293" i="2"/>
  <c r="AA293" i="2"/>
  <c r="Y293" i="2"/>
  <c r="W293" i="2"/>
  <c r="BK293" i="2"/>
  <c r="N293" i="2"/>
  <c r="BE293" i="2" s="1"/>
  <c r="BI287" i="2"/>
  <c r="BH287" i="2"/>
  <c r="BG287" i="2"/>
  <c r="BF287" i="2"/>
  <c r="AA287" i="2"/>
  <c r="Y287" i="2"/>
  <c r="W287" i="2"/>
  <c r="BK287" i="2"/>
  <c r="N287" i="2"/>
  <c r="BE287" i="2" s="1"/>
  <c r="BI278" i="2"/>
  <c r="BH278" i="2"/>
  <c r="BG278" i="2"/>
  <c r="BF278" i="2"/>
  <c r="AA278" i="2"/>
  <c r="Y278" i="2"/>
  <c r="W278" i="2"/>
  <c r="BK278" i="2"/>
  <c r="N278" i="2"/>
  <c r="BE278" i="2" s="1"/>
  <c r="BI275" i="2"/>
  <c r="BH275" i="2"/>
  <c r="BG275" i="2"/>
  <c r="BF275" i="2"/>
  <c r="AA275" i="2"/>
  <c r="Y275" i="2"/>
  <c r="W275" i="2"/>
  <c r="BK275" i="2"/>
  <c r="N275" i="2"/>
  <c r="BE275" i="2" s="1"/>
  <c r="BI267" i="2"/>
  <c r="BH267" i="2"/>
  <c r="BG267" i="2"/>
  <c r="BF267" i="2"/>
  <c r="AA267" i="2"/>
  <c r="Y267" i="2"/>
  <c r="W267" i="2"/>
  <c r="BK267" i="2"/>
  <c r="N267" i="2"/>
  <c r="BE267" i="2" s="1"/>
  <c r="BI265" i="2"/>
  <c r="BH265" i="2"/>
  <c r="BG265" i="2"/>
  <c r="BF265" i="2"/>
  <c r="AA265" i="2"/>
  <c r="Y265" i="2"/>
  <c r="W265" i="2"/>
  <c r="BK265" i="2"/>
  <c r="N265" i="2"/>
  <c r="BE265" i="2" s="1"/>
  <c r="BI263" i="2"/>
  <c r="BH263" i="2"/>
  <c r="BG263" i="2"/>
  <c r="BF263" i="2"/>
  <c r="AA263" i="2"/>
  <c r="Y263" i="2"/>
  <c r="W263" i="2"/>
  <c r="BK263" i="2"/>
  <c r="N263" i="2"/>
  <c r="BE263" i="2" s="1"/>
  <c r="BI261" i="2"/>
  <c r="BH261" i="2"/>
  <c r="BG261" i="2"/>
  <c r="BF261" i="2"/>
  <c r="AA261" i="2"/>
  <c r="Y261" i="2"/>
  <c r="W261" i="2"/>
  <c r="BK261" i="2"/>
  <c r="N261" i="2"/>
  <c r="BE261" i="2" s="1"/>
  <c r="BI256" i="2"/>
  <c r="BH256" i="2"/>
  <c r="BG256" i="2"/>
  <c r="BF256" i="2"/>
  <c r="AA256" i="2"/>
  <c r="Y256" i="2"/>
  <c r="W256" i="2"/>
  <c r="BK256" i="2"/>
  <c r="N256" i="2"/>
  <c r="BE256" i="2" s="1"/>
  <c r="BI254" i="2"/>
  <c r="BH254" i="2"/>
  <c r="BG254" i="2"/>
  <c r="BF254" i="2"/>
  <c r="AA254" i="2"/>
  <c r="Y254" i="2"/>
  <c r="W254" i="2"/>
  <c r="BK254" i="2"/>
  <c r="N254" i="2"/>
  <c r="BE254" i="2" s="1"/>
  <c r="BI244" i="2"/>
  <c r="BH244" i="2"/>
  <c r="BG244" i="2"/>
  <c r="BF244" i="2"/>
  <c r="AA244" i="2"/>
  <c r="Y244" i="2"/>
  <c r="W244" i="2"/>
  <c r="BK244" i="2"/>
  <c r="N244" i="2"/>
  <c r="BE244" i="2" s="1"/>
  <c r="BI239" i="2"/>
  <c r="BH239" i="2"/>
  <c r="BG239" i="2"/>
  <c r="BF239" i="2"/>
  <c r="AA239" i="2"/>
  <c r="AA238" i="2" s="1"/>
  <c r="Y239" i="2"/>
  <c r="Y238" i="2" s="1"/>
  <c r="W239" i="2"/>
  <c r="W238" i="2" s="1"/>
  <c r="BK239" i="2"/>
  <c r="BK238" i="2" s="1"/>
  <c r="N238" i="2" s="1"/>
  <c r="N94" i="2" s="1"/>
  <c r="N239" i="2"/>
  <c r="BE239" i="2" s="1"/>
  <c r="BI236" i="2"/>
  <c r="BH236" i="2"/>
  <c r="BG236" i="2"/>
  <c r="BF236" i="2"/>
  <c r="BE236" i="2"/>
  <c r="AA236" i="2"/>
  <c r="Y236" i="2"/>
  <c r="W236" i="2"/>
  <c r="BK236" i="2"/>
  <c r="N236" i="2"/>
  <c r="BI234" i="2"/>
  <c r="BH234" i="2"/>
  <c r="BG234" i="2"/>
  <c r="BF234" i="2"/>
  <c r="BE234" i="2"/>
  <c r="AA234" i="2"/>
  <c r="AA233" i="2" s="1"/>
  <c r="Y234" i="2"/>
  <c r="Y233" i="2" s="1"/>
  <c r="W234" i="2"/>
  <c r="W233" i="2" s="1"/>
  <c r="BK234" i="2"/>
  <c r="BK233" i="2" s="1"/>
  <c r="N233" i="2" s="1"/>
  <c r="N93" i="2" s="1"/>
  <c r="N234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7" i="2"/>
  <c r="BH227" i="2"/>
  <c r="BG227" i="2"/>
  <c r="BF227" i="2"/>
  <c r="BE227" i="2"/>
  <c r="AA227" i="2"/>
  <c r="Y227" i="2"/>
  <c r="W227" i="2"/>
  <c r="BK227" i="2"/>
  <c r="N227" i="2"/>
  <c r="BI226" i="2"/>
  <c r="BH226" i="2"/>
  <c r="BG226" i="2"/>
  <c r="BF226" i="2"/>
  <c r="BE226" i="2"/>
  <c r="AA226" i="2"/>
  <c r="Y226" i="2"/>
  <c r="W226" i="2"/>
  <c r="BK226" i="2"/>
  <c r="N226" i="2"/>
  <c r="BI224" i="2"/>
  <c r="BH224" i="2"/>
  <c r="BG224" i="2"/>
  <c r="BF224" i="2"/>
  <c r="BE224" i="2"/>
  <c r="AA224" i="2"/>
  <c r="AA223" i="2" s="1"/>
  <c r="Y224" i="2"/>
  <c r="Y223" i="2" s="1"/>
  <c r="W224" i="2"/>
  <c r="W223" i="2" s="1"/>
  <c r="BK224" i="2"/>
  <c r="BK223" i="2" s="1"/>
  <c r="N223" i="2" s="1"/>
  <c r="N92" i="2" s="1"/>
  <c r="N224" i="2"/>
  <c r="BI215" i="2"/>
  <c r="BH215" i="2"/>
  <c r="BG215" i="2"/>
  <c r="BF215" i="2"/>
  <c r="AA215" i="2"/>
  <c r="AA214" i="2" s="1"/>
  <c r="Y215" i="2"/>
  <c r="Y214" i="2" s="1"/>
  <c r="W215" i="2"/>
  <c r="W214" i="2" s="1"/>
  <c r="BK215" i="2"/>
  <c r="BK214" i="2" s="1"/>
  <c r="N214" i="2" s="1"/>
  <c r="N91" i="2" s="1"/>
  <c r="N215" i="2"/>
  <c r="BE215" i="2" s="1"/>
  <c r="BI213" i="2"/>
  <c r="BH213" i="2"/>
  <c r="BG213" i="2"/>
  <c r="BF213" i="2"/>
  <c r="BE213" i="2"/>
  <c r="AA213" i="2"/>
  <c r="Y213" i="2"/>
  <c r="W213" i="2"/>
  <c r="BK213" i="2"/>
  <c r="N213" i="2"/>
  <c r="BI211" i="2"/>
  <c r="BH211" i="2"/>
  <c r="BG211" i="2"/>
  <c r="BF211" i="2"/>
  <c r="BE211" i="2"/>
  <c r="AA211" i="2"/>
  <c r="Y211" i="2"/>
  <c r="W211" i="2"/>
  <c r="BK211" i="2"/>
  <c r="N211" i="2"/>
  <c r="BI208" i="2"/>
  <c r="BH208" i="2"/>
  <c r="BG208" i="2"/>
  <c r="BF208" i="2"/>
  <c r="BE208" i="2"/>
  <c r="AA208" i="2"/>
  <c r="Y208" i="2"/>
  <c r="W208" i="2"/>
  <c r="BK208" i="2"/>
  <c r="N208" i="2"/>
  <c r="BI205" i="2"/>
  <c r="BH205" i="2"/>
  <c r="BG205" i="2"/>
  <c r="BF205" i="2"/>
  <c r="BE205" i="2"/>
  <c r="AA205" i="2"/>
  <c r="Y205" i="2"/>
  <c r="W205" i="2"/>
  <c r="BK205" i="2"/>
  <c r="N205" i="2"/>
  <c r="BI202" i="2"/>
  <c r="BH202" i="2"/>
  <c r="BG202" i="2"/>
  <c r="BF202" i="2"/>
  <c r="BE202" i="2"/>
  <c r="AA202" i="2"/>
  <c r="Y202" i="2"/>
  <c r="W202" i="2"/>
  <c r="BK202" i="2"/>
  <c r="N202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3" i="2"/>
  <c r="BH193" i="2"/>
  <c r="BG193" i="2"/>
  <c r="BF193" i="2"/>
  <c r="BE193" i="2"/>
  <c r="AA193" i="2"/>
  <c r="Y193" i="2"/>
  <c r="W193" i="2"/>
  <c r="BK193" i="2"/>
  <c r="N193" i="2"/>
  <c r="BI190" i="2"/>
  <c r="BH190" i="2"/>
  <c r="BG190" i="2"/>
  <c r="BF190" i="2"/>
  <c r="BE190" i="2"/>
  <c r="AA190" i="2"/>
  <c r="Y190" i="2"/>
  <c r="W190" i="2"/>
  <c r="BK190" i="2"/>
  <c r="N190" i="2"/>
  <c r="BI184" i="2"/>
  <c r="BH184" i="2"/>
  <c r="BG184" i="2"/>
  <c r="BF184" i="2"/>
  <c r="BE184" i="2"/>
  <c r="AA184" i="2"/>
  <c r="Y184" i="2"/>
  <c r="W184" i="2"/>
  <c r="BK184" i="2"/>
  <c r="N184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BE178" i="2"/>
  <c r="AA178" i="2"/>
  <c r="Y178" i="2"/>
  <c r="W178" i="2"/>
  <c r="BK178" i="2"/>
  <c r="N178" i="2"/>
  <c r="BI167" i="2"/>
  <c r="BH167" i="2"/>
  <c r="BG167" i="2"/>
  <c r="BF167" i="2"/>
  <c r="BE167" i="2"/>
  <c r="AA167" i="2"/>
  <c r="Y167" i="2"/>
  <c r="W167" i="2"/>
  <c r="BK167" i="2"/>
  <c r="N167" i="2"/>
  <c r="BI163" i="2"/>
  <c r="BH163" i="2"/>
  <c r="BG163" i="2"/>
  <c r="BF163" i="2"/>
  <c r="BE163" i="2"/>
  <c r="AA163" i="2"/>
  <c r="Y163" i="2"/>
  <c r="W163" i="2"/>
  <c r="BK163" i="2"/>
  <c r="N163" i="2"/>
  <c r="BI161" i="2"/>
  <c r="BH161" i="2"/>
  <c r="BG161" i="2"/>
  <c r="BF161" i="2"/>
  <c r="BE161" i="2"/>
  <c r="AA161" i="2"/>
  <c r="Y161" i="2"/>
  <c r="W161" i="2"/>
  <c r="BK161" i="2"/>
  <c r="N161" i="2"/>
  <c r="BI157" i="2"/>
  <c r="BH157" i="2"/>
  <c r="BG157" i="2"/>
  <c r="BF157" i="2"/>
  <c r="BE157" i="2"/>
  <c r="AA157" i="2"/>
  <c r="Y157" i="2"/>
  <c r="W157" i="2"/>
  <c r="BK157" i="2"/>
  <c r="N157" i="2"/>
  <c r="BI155" i="2"/>
  <c r="BH155" i="2"/>
  <c r="BG155" i="2"/>
  <c r="BF155" i="2"/>
  <c r="BE155" i="2"/>
  <c r="AA155" i="2"/>
  <c r="Y155" i="2"/>
  <c r="W155" i="2"/>
  <c r="BK155" i="2"/>
  <c r="N155" i="2"/>
  <c r="BI153" i="2"/>
  <c r="BH153" i="2"/>
  <c r="BG153" i="2"/>
  <c r="BF153" i="2"/>
  <c r="BE153" i="2"/>
  <c r="AA153" i="2"/>
  <c r="Y153" i="2"/>
  <c r="W153" i="2"/>
  <c r="BK153" i="2"/>
  <c r="N153" i="2"/>
  <c r="BI151" i="2"/>
  <c r="BH151" i="2"/>
  <c r="BG151" i="2"/>
  <c r="BF151" i="2"/>
  <c r="BE151" i="2"/>
  <c r="AA151" i="2"/>
  <c r="Y151" i="2"/>
  <c r="W151" i="2"/>
  <c r="BK151" i="2"/>
  <c r="N151" i="2"/>
  <c r="BI149" i="2"/>
  <c r="BH149" i="2"/>
  <c r="BG149" i="2"/>
  <c r="BF149" i="2"/>
  <c r="BE149" i="2"/>
  <c r="AA149" i="2"/>
  <c r="Y149" i="2"/>
  <c r="W149" i="2"/>
  <c r="BK149" i="2"/>
  <c r="N149" i="2"/>
  <c r="BI147" i="2"/>
  <c r="BH147" i="2"/>
  <c r="BG147" i="2"/>
  <c r="BF147" i="2"/>
  <c r="BE147" i="2"/>
  <c r="AA147" i="2"/>
  <c r="Y147" i="2"/>
  <c r="W147" i="2"/>
  <c r="BK147" i="2"/>
  <c r="N147" i="2"/>
  <c r="BI143" i="2"/>
  <c r="BH143" i="2"/>
  <c r="BG143" i="2"/>
  <c r="BF143" i="2"/>
  <c r="BE143" i="2"/>
  <c r="AA143" i="2"/>
  <c r="Y143" i="2"/>
  <c r="W143" i="2"/>
  <c r="BK143" i="2"/>
  <c r="N143" i="2"/>
  <c r="BI140" i="2"/>
  <c r="BH140" i="2"/>
  <c r="BG140" i="2"/>
  <c r="BF140" i="2"/>
  <c r="BE140" i="2"/>
  <c r="AA140" i="2"/>
  <c r="Y140" i="2"/>
  <c r="W140" i="2"/>
  <c r="BK140" i="2"/>
  <c r="N140" i="2"/>
  <c r="BI137" i="2"/>
  <c r="BH137" i="2"/>
  <c r="BG137" i="2"/>
  <c r="BF137" i="2"/>
  <c r="BE137" i="2"/>
  <c r="AA137" i="2"/>
  <c r="Y137" i="2"/>
  <c r="W137" i="2"/>
  <c r="BK137" i="2"/>
  <c r="N137" i="2"/>
  <c r="BI131" i="2"/>
  <c r="BH131" i="2"/>
  <c r="BG131" i="2"/>
  <c r="BF131" i="2"/>
  <c r="BE131" i="2"/>
  <c r="AA131" i="2"/>
  <c r="Y131" i="2"/>
  <c r="W131" i="2"/>
  <c r="BK131" i="2"/>
  <c r="N131" i="2"/>
  <c r="BI128" i="2"/>
  <c r="BH128" i="2"/>
  <c r="BG128" i="2"/>
  <c r="BF128" i="2"/>
  <c r="BE128" i="2"/>
  <c r="AA128" i="2"/>
  <c r="AA127" i="2" s="1"/>
  <c r="AA126" i="2" s="1"/>
  <c r="AA125" i="2" s="1"/>
  <c r="Y128" i="2"/>
  <c r="Y127" i="2" s="1"/>
  <c r="Y126" i="2" s="1"/>
  <c r="Y125" i="2" s="1"/>
  <c r="W128" i="2"/>
  <c r="W127" i="2" s="1"/>
  <c r="W126" i="2" s="1"/>
  <c r="W125" i="2" s="1"/>
  <c r="AU88" i="1" s="1"/>
  <c r="AU87" i="1" s="1"/>
  <c r="BK128" i="2"/>
  <c r="BK127" i="2" s="1"/>
  <c r="N128" i="2"/>
  <c r="M122" i="2"/>
  <c r="M121" i="2"/>
  <c r="F121" i="2"/>
  <c r="F119" i="2"/>
  <c r="F117" i="2"/>
  <c r="N104" i="2"/>
  <c r="BI106" i="2"/>
  <c r="BH106" i="2"/>
  <c r="BG106" i="2"/>
  <c r="BF106" i="2"/>
  <c r="BE106" i="2"/>
  <c r="BI105" i="2"/>
  <c r="H36" i="2" s="1"/>
  <c r="BD88" i="1" s="1"/>
  <c r="BD87" i="1" s="1"/>
  <c r="W35" i="1" s="1"/>
  <c r="BH105" i="2"/>
  <c r="H35" i="2" s="1"/>
  <c r="BC88" i="1" s="1"/>
  <c r="BC87" i="1" s="1"/>
  <c r="BG105" i="2"/>
  <c r="H34" i="2" s="1"/>
  <c r="BB88" i="1" s="1"/>
  <c r="BB87" i="1" s="1"/>
  <c r="BF105" i="2"/>
  <c r="H33" i="2" s="1"/>
  <c r="BA88" i="1" s="1"/>
  <c r="BA87" i="1" s="1"/>
  <c r="BE105" i="2"/>
  <c r="H32" i="2" s="1"/>
  <c r="AZ88" i="1" s="1"/>
  <c r="AZ87" i="1" s="1"/>
  <c r="M28" i="2"/>
  <c r="AS88" i="1" s="1"/>
  <c r="AS87" i="1" s="1"/>
  <c r="M84" i="2"/>
  <c r="M83" i="2"/>
  <c r="F83" i="2"/>
  <c r="F81" i="2"/>
  <c r="F79" i="2"/>
  <c r="O18" i="2"/>
  <c r="E18" i="2"/>
  <c r="O17" i="2"/>
  <c r="O15" i="2"/>
  <c r="E15" i="2"/>
  <c r="F122" i="2" s="1"/>
  <c r="O14" i="2"/>
  <c r="O9" i="2"/>
  <c r="M81" i="2" s="1"/>
  <c r="F6" i="2"/>
  <c r="F116" i="2" s="1"/>
  <c r="AK27" i="1"/>
  <c r="AM83" i="1"/>
  <c r="L83" i="1"/>
  <c r="AM82" i="1"/>
  <c r="L82" i="1"/>
  <c r="AM80" i="1"/>
  <c r="L80" i="1"/>
  <c r="L78" i="1"/>
  <c r="L77" i="1"/>
  <c r="W32" i="1" l="1"/>
  <c r="AW87" i="1"/>
  <c r="AK32" i="1" s="1"/>
  <c r="W34" i="1"/>
  <c r="AY87" i="1"/>
  <c r="N127" i="2"/>
  <c r="N90" i="2" s="1"/>
  <c r="BK126" i="2"/>
  <c r="N449" i="2"/>
  <c r="N101" i="2" s="1"/>
  <c r="BK448" i="2"/>
  <c r="N448" i="2" s="1"/>
  <c r="N100" i="2" s="1"/>
  <c r="AV87" i="1"/>
  <c r="W31" i="1"/>
  <c r="AX87" i="1"/>
  <c r="W33" i="1"/>
  <c r="M119" i="2"/>
  <c r="M32" i="2"/>
  <c r="AV88" i="1" s="1"/>
  <c r="AT88" i="1" s="1"/>
  <c r="M33" i="2"/>
  <c r="AW88" i="1" s="1"/>
  <c r="F78" i="2"/>
  <c r="F84" i="2"/>
  <c r="N126" i="2" l="1"/>
  <c r="N89" i="2" s="1"/>
  <c r="BK125" i="2"/>
  <c r="N125" i="2" s="1"/>
  <c r="N88" i="2" s="1"/>
  <c r="AK31" i="1"/>
  <c r="AT87" i="1"/>
  <c r="M27" i="2" l="1"/>
  <c r="M30" i="2" s="1"/>
  <c r="L108" i="2"/>
  <c r="L38" i="2" l="1"/>
  <c r="AG88" i="1"/>
  <c r="AG87" i="1" l="1"/>
  <c r="AN88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<sst xmlns="http://schemas.openxmlformats.org/spreadsheetml/2006/main" count="3824" uniqueCount="754">
  <si>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</si>
  <si>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</si>
  <si>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</si>
  <si>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</si>
  <si>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</si>
  <si>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</si>
  <si>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</si>
  <si>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</si>
  <si>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</si>
  <si>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</si>
  <si>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</si>
  <si>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</si>
  <si>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</si>
  <si>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</si>
  <si>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</si>
  <si>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</si>
  <si>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</si>
  <si>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</si>
  <si>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</si>
  <si>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</si>
  <si>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</si>
  <si>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</si>
  <si>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</si>
  <si>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</si>
  <si>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</si>
  <si>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</si>
  <si>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</si>
  <si>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</si>
  <si>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</si>
  <si>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</si>
  <si>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</si>
  <si>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</si>
  <si>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</si>
  <si>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</si>
  <si>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</si>
  <si>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</si>
  <si>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</si>
  <si>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Hájková Blanka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</si>
  <si>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</si>
  <si>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</si>
  <si>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</si>
  <si>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</si>
  <si>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</si>
  <si>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</si>
  <si>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</si>
  <si>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</si>
  <si>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</si>
  <si>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</si>
  <si>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</si>
  <si>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</si>
  <si>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</si>
  <si>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</si>
  <si>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</si>
  <si>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</si>
  <si>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</si>
  <si>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</si>
  <si>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</si>
  <si>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</si>
  <si>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</si>
  <si>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</si>
  <si>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</si>
  <si>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</si>
  <si>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</si>
  <si>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</si>
  <si>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</si>
  <si>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</si>
  <si>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</si>
  <si>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</si>
  <si>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</si>
  <si>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</si>
  <si>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</si>
  <si>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</si>
  <si>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</si>
  <si>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</si>
  <si>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</si>
  <si>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</si>
  <si>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</si>
  <si>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</si>
  <si>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</si>
  <si>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</si>
  <si>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</si>
  <si>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</si>
  <si>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</si>
  <si>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</si>
  <si>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04</t>
  </si>
  <si>
    <t>SO - 04 Zpevněné plochy</t>
  </si>
  <si>
    <t>{3af777a6-4d81-4999-9983-b138c6afcab8}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</si>
  <si>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</si>
  <si>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</si>
  <si>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</si>
  <si>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</si>
  <si>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</si>
  <si>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</si>
  <si>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</si>
  <si>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</si>
  <si>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</si>
  <si>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</si>
  <si>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</si>
  <si>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</si>
  <si>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04 - SO - 04 Zpevněné plochy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</si>
  <si>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</si>
  <si>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</si>
  <si>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</si>
  <si>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</si>
  <si>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</si>
  <si>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</si>
  <si>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</si>
  <si>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</si>
  <si>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</si>
  <si>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</si>
  <si>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</si>
  <si>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</si>
  <si>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</si>
  <si>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</si>
  <si>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</si>
  <si>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</si>
  <si>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998 - Přesun hmot</t>
  </si>
  <si>
    <t xml:space="preserve">    997 - Přesun sutě</t>
  </si>
  <si>
    <t>PSV - Práce a dodávky PSV</t>
  </si>
  <si>
    <t xml:space="preserve">    711 - Izolace proti vodě, vlhkosti a plynům</t>
  </si>
  <si>
    <t>HZS - Hodinové zúčtovací sazby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</si>
  <si>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</si>
  <si>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</si>
  <si>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</si>
  <si>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</si>
  <si>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</si>
  <si>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</si>
  <si>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</si>
  <si>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</si>
  <si>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</si>
  <si>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</si>
  <si>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</si>
  <si>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</si>
  <si>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</si>
  <si>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</si>
  <si>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</si>
  <si>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</si>
  <si>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</si>
  <si>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</si>
  <si>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</si>
  <si>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</si>
  <si>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113151111</t>
  </si>
  <si>
    <t>Rozebrání zpevněných ploch ze silničních dílců</t>
  </si>
  <si>
    <t>m2</t>
  </si>
  <si>
    <t>4</t>
  </si>
  <si>
    <t>142801098</t>
  </si>
  <si>
    <t>"stávající severní část"</t>
  </si>
  <si>
    <t>VV</t>
  </si>
  <si>
    <t>1,00*3,00*124+1,00*2,20*10+1,00*2,00*3</t>
  </si>
  <si>
    <t>113107171</t>
  </si>
  <si>
    <t>Odstranění podkladu pl přes 50 do 200 m2 z betonu prostého tl 150 mm</t>
  </si>
  <si>
    <t>2126970489</t>
  </si>
  <si>
    <t>"stávající severní část - dobetonávky"</t>
  </si>
  <si>
    <t>13,50*0,10+2,00*3,00+2,00*0,45+2,00*3,00+3,00*2,00+0,50*1,00+1,50*1,00+30,00*0,10+3,00*1,00+2,00*1,00+1,00*0,80</t>
  </si>
  <si>
    <t>2,00*1,00+19,50*0,53+6,00*(0,30+0,50)/2+(1,20+2,00)/2*1,00+1,20*0,80/2+1,20*0,80/2*3+(1,00+1,80)/2*1,00+(1,00+1,50)/2*1,00</t>
  </si>
  <si>
    <t>1,40*0,80/2*2+(1,20+1,80)/2*1,00+1,60*1,60/2+(0,60+1,30)/2*1,00</t>
  </si>
  <si>
    <t>Součet</t>
  </si>
  <si>
    <t>3</t>
  </si>
  <si>
    <t>113107222</t>
  </si>
  <si>
    <t>Odstranění podkladu pl přes 200 m2 z kameniva drceného tl 200 mm</t>
  </si>
  <si>
    <t>-2075321214</t>
  </si>
  <si>
    <t>400,00+56,805</t>
  </si>
  <si>
    <t>113107242</t>
  </si>
  <si>
    <t>Odstranění podkladu pl přes 200 m2 živičných tl 100 mm</t>
  </si>
  <si>
    <t>821425245</t>
  </si>
  <si>
    <t>"stávající jižní část, řez 2-2"</t>
  </si>
  <si>
    <t>358,54*0,60     "60%"</t>
  </si>
  <si>
    <t>5</t>
  </si>
  <si>
    <t>113107243</t>
  </si>
  <si>
    <t>Odstranění podkladu pl přes 200 m2 živičných tl 150 mm  (ruční provedení)</t>
  </si>
  <si>
    <t>606478632</t>
  </si>
  <si>
    <t>"stávající východní část"      149,320</t>
  </si>
  <si>
    <t>"stávající jižní část, řez 1-1"      358,54*0,40     "40%"</t>
  </si>
  <si>
    <t>6</t>
  </si>
  <si>
    <t>113107163</t>
  </si>
  <si>
    <t>Odstranění podkladu pl přes 50 do 200 m2 z kameniva drceného tl 300 mm  (ruční provedení)</t>
  </si>
  <si>
    <t>-1300665662</t>
  </si>
  <si>
    <t>"stávající východní část"     149,320</t>
  </si>
  <si>
    <t>7</t>
  </si>
  <si>
    <t>113107185</t>
  </si>
  <si>
    <t>Odstranění podkladu pl přes 50 do 200 m2 živičných tl 250 mm  (ruční provedení)</t>
  </si>
  <si>
    <t>-1677613333</t>
  </si>
  <si>
    <t>8</t>
  </si>
  <si>
    <t>113107170</t>
  </si>
  <si>
    <t>Odstranění podkladu pl přes 50 m2 do 200 m2 z betonu prostého tl 100 mm</t>
  </si>
  <si>
    <t>1328329301</t>
  </si>
  <si>
    <t>9</t>
  </si>
  <si>
    <t>113105111</t>
  </si>
  <si>
    <t>Rozebrání dlažeb z lomového kamene kladených na sucho</t>
  </si>
  <si>
    <t>-60357752</t>
  </si>
  <si>
    <t>"stávající jižní část, řez 1-1, řez 2-2"      358,54</t>
  </si>
  <si>
    <t>10</t>
  </si>
  <si>
    <t>113107221</t>
  </si>
  <si>
    <t>Odstranění podkladu pl přes 200 m2 z kameniva drceného tl do 100 mm</t>
  </si>
  <si>
    <t>-851325023</t>
  </si>
  <si>
    <t>"stávající jižní část, řez 2-2"      358,54*0,60     "60%"</t>
  </si>
  <si>
    <t>11</t>
  </si>
  <si>
    <t>-1918940680</t>
  </si>
  <si>
    <t>"stávající jižní část, řez 2-2"      358,54*0,60*2     "60%"</t>
  </si>
  <si>
    <t>"stávající jižní část, řez 1-1"      358,54*0,40*2     "40%"</t>
  </si>
  <si>
    <t>12</t>
  </si>
  <si>
    <t>113107132</t>
  </si>
  <si>
    <t>Odstranění podkladu pl do 50 m2 z betonu prostého tl 300 mm</t>
  </si>
  <si>
    <t>529189336</t>
  </si>
  <si>
    <t>"jižní část - nájezd"      11,62*2,96</t>
  </si>
  <si>
    <t>13</t>
  </si>
  <si>
    <t>113154113</t>
  </si>
  <si>
    <t>Frézování živičného krytu tl 50 mm pruh š 0,5 m pl do 500 m2 bez překážek v trase</t>
  </si>
  <si>
    <t>-1088403787</t>
  </si>
  <si>
    <t>"východní část"     41,00*0,50</t>
  </si>
  <si>
    <t>"jižní část"     (5,57+84,35)*0,50</t>
  </si>
  <si>
    <t>14</t>
  </si>
  <si>
    <t>122301102</t>
  </si>
  <si>
    <t>Odkopávky a prokopávky nezapažené v hornině tř. 4 objem do 1000 m3</t>
  </si>
  <si>
    <t>m3</t>
  </si>
  <si>
    <t>-858148211</t>
  </si>
  <si>
    <t>(400,00+56,805)*0,20</t>
  </si>
  <si>
    <t>"severní část"</t>
  </si>
  <si>
    <t>221,34*0,13</t>
  </si>
  <si>
    <t>"jižní část     (v ochranném pásmu plynu - ruční provedení)"</t>
  </si>
  <si>
    <t>"řez 1-1"</t>
  </si>
  <si>
    <t>358,54*0,40*(0,06+0,22)/2     "40%"</t>
  </si>
  <si>
    <t>"řez 2-2"</t>
  </si>
  <si>
    <t>358,54*0,60*(0,07+0,19)/2     "60%"</t>
  </si>
  <si>
    <t>162701105</t>
  </si>
  <si>
    <t>Vodorovné přemístění do 10000 m výkopku/sypaniny z horniny tř. 1 až 4</t>
  </si>
  <si>
    <t>1656171107</t>
  </si>
  <si>
    <t>16</t>
  </si>
  <si>
    <t>162701109</t>
  </si>
  <si>
    <t>Příplatek k vodorovnému přemístění výkopku/sypaniny z horniny tř. 1 až 4 ZKD 1000 m přes 10000 m</t>
  </si>
  <si>
    <t>-438194797</t>
  </si>
  <si>
    <t>168,179*10</t>
  </si>
  <si>
    <t>17</t>
  </si>
  <si>
    <t>171201201</t>
  </si>
  <si>
    <t>Uložení sypaniny na skládky</t>
  </si>
  <si>
    <t>-528764824</t>
  </si>
  <si>
    <t>18</t>
  </si>
  <si>
    <t>171201211</t>
  </si>
  <si>
    <t>Poplatek za uložení odpadu ze sypaniny na skládce (skládkovné)</t>
  </si>
  <si>
    <t>t</t>
  </si>
  <si>
    <t>-2075761385</t>
  </si>
  <si>
    <t>168,179*1,900</t>
  </si>
  <si>
    <t>19</t>
  </si>
  <si>
    <t>182301126</t>
  </si>
  <si>
    <t>Rozprostření ornice pl do 500 m2 ve svahu přes 1:5 tl vrstvy do 400 mm</t>
  </si>
  <si>
    <t>2011840308</t>
  </si>
  <si>
    <t>3,325*1,00</t>
  </si>
  <si>
    <t>3,455*1,50-2,00*1,00</t>
  </si>
  <si>
    <t>5,24*1,50-2,00*1,00</t>
  </si>
  <si>
    <t>5,74*1,00</t>
  </si>
  <si>
    <t>20</t>
  </si>
  <si>
    <t>M</t>
  </si>
  <si>
    <t>00572R</t>
  </si>
  <si>
    <t>ornice - dodávka</t>
  </si>
  <si>
    <t>1423292045</t>
  </si>
  <si>
    <t>"1m3 = 1,4t"</t>
  </si>
  <si>
    <t>18,108*0,35*1,400</t>
  </si>
  <si>
    <t>183101113</t>
  </si>
  <si>
    <t>Hloubení jamek bez výměny půdy zeminy tř 1 až 4 objem do 0,05 m3 v rovině a svahu do 1:5</t>
  </si>
  <si>
    <t>kus</t>
  </si>
  <si>
    <t>-1858987894</t>
  </si>
  <si>
    <t>"B"     6,00</t>
  </si>
  <si>
    <t>"P"     5,00</t>
  </si>
  <si>
    <t>"E"     6+4+6+13</t>
  </si>
  <si>
    <t>"S"     5+8+7+6</t>
  </si>
  <si>
    <t>22</t>
  </si>
  <si>
    <t>184102111</t>
  </si>
  <si>
    <t>Výsadba dřeviny s balem D do 0,2 m do jamky se zalitím v rovině a svahu do 1:5</t>
  </si>
  <si>
    <t>842927257</t>
  </si>
  <si>
    <t>23</t>
  </si>
  <si>
    <t>0266001R</t>
  </si>
  <si>
    <t>Buxus sempervirens  (zimostráz zelený)</t>
  </si>
  <si>
    <t>674250200</t>
  </si>
  <si>
    <t>"B"     6,00*1,00</t>
  </si>
  <si>
    <t>24</t>
  </si>
  <si>
    <t>0266002R</t>
  </si>
  <si>
    <t>Pinus mugo pumilio  (borovice kleč)</t>
  </si>
  <si>
    <t>284332626</t>
  </si>
  <si>
    <t>"P"     5,00*1,00</t>
  </si>
  <si>
    <t>25</t>
  </si>
  <si>
    <t>0266003R</t>
  </si>
  <si>
    <t>Euonymus fortunei "Variegata"   (brslen Fortuneův panašovaný)</t>
  </si>
  <si>
    <t>-765242524</t>
  </si>
  <si>
    <t>"E"     29,00*1,00</t>
  </si>
  <si>
    <t>26</t>
  </si>
  <si>
    <t>0266004R</t>
  </si>
  <si>
    <t>Spiraea japonica   (tavolník japonský)</t>
  </si>
  <si>
    <t>857499487</t>
  </si>
  <si>
    <t>"S"     26,00*1,00</t>
  </si>
  <si>
    <t>27</t>
  </si>
  <si>
    <t>132312102</t>
  </si>
  <si>
    <t>Hloubení rýh š do 600 mm ručním nebo pneum nářadím v nesoudržných horninách tř. 4</t>
  </si>
  <si>
    <t>-1026114483</t>
  </si>
  <si>
    <t>"sondy"     20,00*0,50*1,00</t>
  </si>
  <si>
    <t>28</t>
  </si>
  <si>
    <t>174101101</t>
  </si>
  <si>
    <t>Zásyp jam, šachet rýh nebo kolem objektů sypaninou se zhutněním</t>
  </si>
  <si>
    <t>-2002660362</t>
  </si>
  <si>
    <t>29</t>
  </si>
  <si>
    <t>215901101</t>
  </si>
  <si>
    <t>Zhutnění podloží z hornin soudržných do 92% PS nebo nesoudržných sypkých I(d) do 0,8, únosnost 45 Mpa</t>
  </si>
  <si>
    <t>478931700</t>
  </si>
  <si>
    <t>"severní část"     274,75</t>
  </si>
  <si>
    <t>"východní část"     166,60</t>
  </si>
  <si>
    <t>"jižní část"     438,15</t>
  </si>
  <si>
    <t xml:space="preserve">"proluka"     </t>
  </si>
  <si>
    <t>(6,42+1,60)*0,60</t>
  </si>
  <si>
    <t>9,58*1,405</t>
  </si>
  <si>
    <t>30</t>
  </si>
  <si>
    <t>339921131</t>
  </si>
  <si>
    <t>Osazování betonových palisád do betonového základu v řadě výšky prvku do 0,5 m</t>
  </si>
  <si>
    <t>m</t>
  </si>
  <si>
    <t>998789393</t>
  </si>
  <si>
    <t>1,63*2+0,67*2+1,60+2,24+1,92+1,02</t>
  </si>
  <si>
    <t>31</t>
  </si>
  <si>
    <t>59228420R</t>
  </si>
  <si>
    <t>palisáda betonová  vel. 160X160X400 mm, červená  (např. BEST URIKO)</t>
  </si>
  <si>
    <t>-445697602</t>
  </si>
  <si>
    <t>32</t>
  </si>
  <si>
    <t>339921132</t>
  </si>
  <si>
    <t>Osazování betonových palisád do betonového základu v řadě výšky prvku přes 0,5 do 1 m</t>
  </si>
  <si>
    <t>-995252430</t>
  </si>
  <si>
    <t>0,96*2+1,44*2</t>
  </si>
  <si>
    <t>33</t>
  </si>
  <si>
    <t>592284200</t>
  </si>
  <si>
    <t>palisáda betonová vel.  160x160x600mm, červená (např. Best URIKO)</t>
  </si>
  <si>
    <t>-1926498615</t>
  </si>
  <si>
    <t>34</t>
  </si>
  <si>
    <t>380361006</t>
  </si>
  <si>
    <t>Výztuž obetonování odvodňovacího žlabu z betonářské oceli 10 505</t>
  </si>
  <si>
    <t>1449896760</t>
  </si>
  <si>
    <t>"4x D10mm, po 250-ti mm"</t>
  </si>
  <si>
    <t>0,15*4*4*(32,50+22,50)*0,617*0,001*1,05</t>
  </si>
  <si>
    <t>35</t>
  </si>
  <si>
    <t>434121425R</t>
  </si>
  <si>
    <t>Osazení  schodišťových stupňů  na desku</t>
  </si>
  <si>
    <t>-1757082715</t>
  </si>
  <si>
    <t>2,22+1,60+2,00*2+3,92</t>
  </si>
  <si>
    <t>36</t>
  </si>
  <si>
    <t>5937301R</t>
  </si>
  <si>
    <t>schodišťový prvek se zkosenou horní hranou, vel. 1000x350x150mm, karamelový  (např Best Faldo)</t>
  </si>
  <si>
    <t>-393844633</t>
  </si>
  <si>
    <t>"12 + 1ks na prořez"     13,00</t>
  </si>
  <si>
    <t>37</t>
  </si>
  <si>
    <t>572341111</t>
  </si>
  <si>
    <t>Doplnění  krytu komunikací plochy přes 15 m2 asfalt betonem ACO (AB) tl 50 mm</t>
  </si>
  <si>
    <t>1823415932</t>
  </si>
  <si>
    <t>"doplnění po vyfrézování"</t>
  </si>
  <si>
    <t>38</t>
  </si>
  <si>
    <t>596211110</t>
  </si>
  <si>
    <t>Kladení zámkové dlažby komunikací pro pěší tl 60 mm skupiny A pl do 50 m2</t>
  </si>
  <si>
    <t>-505295855</t>
  </si>
  <si>
    <t>"včetně lože"</t>
  </si>
  <si>
    <t>3,60*1,45</t>
  </si>
  <si>
    <t>1,55*0,575+1,68*0,96</t>
  </si>
  <si>
    <t>1,21*0,175+(2,26+2,745)/2*1,60</t>
  </si>
  <si>
    <t>0,96*0,175+1,69*1,92</t>
  </si>
  <si>
    <t>1,16*0,175+1,90*1,44</t>
  </si>
  <si>
    <t>39</t>
  </si>
  <si>
    <t>592452680</t>
  </si>
  <si>
    <t>dlažba betonová zámková, vel. 200/100/60mm, barva hnědá  (např. Best Klasiko)</t>
  </si>
  <si>
    <t>1005845118</t>
  </si>
  <si>
    <t>36,564*1,05</t>
  </si>
  <si>
    <t>40</t>
  </si>
  <si>
    <t>596212313</t>
  </si>
  <si>
    <t>Kladení zámkové dlažby pozemních komunikací tl 100 mm skupiny A pl přes 300 m2</t>
  </si>
  <si>
    <t>1199179134</t>
  </si>
  <si>
    <t>"severní část"     221,34</t>
  </si>
  <si>
    <t>"východní část"     128,13</t>
  </si>
  <si>
    <t>"jižní část"     343,85</t>
  </si>
  <si>
    <t>41</t>
  </si>
  <si>
    <t>592452960</t>
  </si>
  <si>
    <t>dlažba betonová zámková, vel. 200x165x100mm, barva přírodní  (např. Best Beaton)</t>
  </si>
  <si>
    <t>1835912011</t>
  </si>
  <si>
    <t>693,320*1,05</t>
  </si>
  <si>
    <t>42</t>
  </si>
  <si>
    <t>596811220</t>
  </si>
  <si>
    <t>Kladení betonové dlažby komunikací pro pěší do lože z kameniva vel do 0,25 m2 plochy do 50 m2</t>
  </si>
  <si>
    <t>178476380</t>
  </si>
  <si>
    <t>2,00*1,00*2</t>
  </si>
  <si>
    <t>43</t>
  </si>
  <si>
    <t>592456000</t>
  </si>
  <si>
    <t>dlažba desková betonová, vel. 500x500x50mm  (např. HBB)</t>
  </si>
  <si>
    <t>-1633184130</t>
  </si>
  <si>
    <t>4,00*1,05</t>
  </si>
  <si>
    <t>44</t>
  </si>
  <si>
    <t>567142115</t>
  </si>
  <si>
    <t>Podklad ze směsi stmelené cementem SC C 8/10 (KSC I) tl 250 mm</t>
  </si>
  <si>
    <t>-1410387125</t>
  </si>
  <si>
    <t>45</t>
  </si>
  <si>
    <t>564741111</t>
  </si>
  <si>
    <t>Podklad z kameniva hrubého drceného vel. 0-63 mm, po zhutnění tl. 120 mm</t>
  </si>
  <si>
    <t>-1642422722</t>
  </si>
  <si>
    <t>"severní část - celková tl. 240mm"</t>
  </si>
  <si>
    <t>274,75*2</t>
  </si>
  <si>
    <t>46</t>
  </si>
  <si>
    <t>564761111</t>
  </si>
  <si>
    <t>Podklad z kameniva hrubého drceného vel. 0-63 mm, po zhutnění tl. 200 mm</t>
  </si>
  <si>
    <t>-755478874</t>
  </si>
  <si>
    <t>"jižní část, 1-1, proluka  (celková tl. 300mm)"</t>
  </si>
  <si>
    <t>438,15*0,40   "40%"</t>
  </si>
  <si>
    <t>"jižní část, 2-2  (celková tl. průměr 330mm)"</t>
  </si>
  <si>
    <t>438,15*0,60   "60%"</t>
  </si>
  <si>
    <t>47</t>
  </si>
  <si>
    <t>564731111</t>
  </si>
  <si>
    <t>Podklad z kameniva hrubého drceného vel. 0-63 mm, po zhutnění tl. 100 mm</t>
  </si>
  <si>
    <t>1724481940</t>
  </si>
  <si>
    <t>"jižní část, řez 1-1, proluka  (celková tl. 300mm)"</t>
  </si>
  <si>
    <t>438,15*0,40     "40%"</t>
  </si>
  <si>
    <t>48</t>
  </si>
  <si>
    <t>564741112</t>
  </si>
  <si>
    <t>Podklad z kameniva hrubého drceného vel. 0-63 mm, po zhutnění tl. 130 mm</t>
  </si>
  <si>
    <t>-1452560693</t>
  </si>
  <si>
    <t>"jižní část, řez 2-2  (celková tl. 330mm)"</t>
  </si>
  <si>
    <t>438,15*0,60     "60%"</t>
  </si>
  <si>
    <t>49</t>
  </si>
  <si>
    <t>-1244047973</t>
  </si>
  <si>
    <t>"doplnění podkladu"</t>
  </si>
  <si>
    <t>3,60*1,50</t>
  </si>
  <si>
    <t>1,21*0,175+(2,26+2,745)/2*1,70</t>
  </si>
  <si>
    <t>0,96*0,175+1,69*1,86</t>
  </si>
  <si>
    <t>50</t>
  </si>
  <si>
    <t>564731112</t>
  </si>
  <si>
    <t>Podklad z kameniva hrubého drceného vel. 0-63 mm, po zhutnění tl. 110 mm</t>
  </si>
  <si>
    <t>-1943132274</t>
  </si>
  <si>
    <t>"doplnění podkladu  (tl. 220mm)"</t>
  </si>
  <si>
    <t>(1,70*0,575+2,02*0,975)*2</t>
  </si>
  <si>
    <t>(1,16*0,175+1,90*1,54)*2</t>
  </si>
  <si>
    <t>51</t>
  </si>
  <si>
    <t>564751111</t>
  </si>
  <si>
    <t>Podklad z kameniva hrubého drceného vel. 0-63 mm, po zhutnění tl. 150 mm</t>
  </si>
  <si>
    <t>-319457003</t>
  </si>
  <si>
    <t>"doplnění podkladu  (tl. 300mm)"</t>
  </si>
  <si>
    <t>"proluka"</t>
  </si>
  <si>
    <t>(6,42+1,60)*0,60*2</t>
  </si>
  <si>
    <t>9,58*1,405*2</t>
  </si>
  <si>
    <t>52</t>
  </si>
  <si>
    <t>637121111</t>
  </si>
  <si>
    <t>Okapový chodník z kačírku tl. do 100 mm s udusáním</t>
  </si>
  <si>
    <t>-1264045920</t>
  </si>
  <si>
    <t>53</t>
  </si>
  <si>
    <t>631311134</t>
  </si>
  <si>
    <t>Mazanina tl do 240 mm z betonu prostého tř. C 16/20</t>
  </si>
  <si>
    <t>-1867724510</t>
  </si>
  <si>
    <t>"pod schodišťové stupně"</t>
  </si>
  <si>
    <t>1,90*0,67*0,15</t>
  </si>
  <si>
    <t>1,68*0,67*0,15</t>
  </si>
  <si>
    <t>3,60*0,35*0,15</t>
  </si>
  <si>
    <t>54</t>
  </si>
  <si>
    <t>631319175</t>
  </si>
  <si>
    <t>Příplatek k mazanině tl do 240 mm za stržení povrchu spodní vrstvy před vložením výztuže</t>
  </si>
  <si>
    <t>425037466</t>
  </si>
  <si>
    <t>55</t>
  </si>
  <si>
    <t>631362021</t>
  </si>
  <si>
    <t>Výztuž mazanin svařovanými sítěmi Kari</t>
  </si>
  <si>
    <t>-1303778951</t>
  </si>
  <si>
    <t>"8/100 x 8/100"</t>
  </si>
  <si>
    <t>(1,90*0,67+1,68*0,67+3,60*0,35)*8,00*0,001*1,30</t>
  </si>
  <si>
    <t>56</t>
  </si>
  <si>
    <t>152521R</t>
  </si>
  <si>
    <t>Rošt EN 1000 litinový můstkový 12/100, D400, dl. 0,5m Profix</t>
  </si>
  <si>
    <t>ks</t>
  </si>
  <si>
    <t>837169915</t>
  </si>
  <si>
    <t>"žlab č. 1"     3,00</t>
  </si>
  <si>
    <t>"žlab č. 2"     3,00</t>
  </si>
  <si>
    <t>57</t>
  </si>
  <si>
    <t>812884R</t>
  </si>
  <si>
    <t>D+M, 1010,0 žlab bez spádu F 900, dl. 1m, polymerický beton</t>
  </si>
  <si>
    <t>104599099</t>
  </si>
  <si>
    <t>"žlab č. 1"     20,00</t>
  </si>
  <si>
    <t>"žlab č. 2"     30,00</t>
  </si>
  <si>
    <t>58</t>
  </si>
  <si>
    <t>812885R</t>
  </si>
  <si>
    <t>D+M, 1010,0 žlab bez spádu F 900, dl. 0,5m, polymerický beton</t>
  </si>
  <si>
    <t>-169267817</t>
  </si>
  <si>
    <t>"žlab č. 1"     1,00</t>
  </si>
  <si>
    <t>"žlab č. 2"     1,00</t>
  </si>
  <si>
    <t>59</t>
  </si>
  <si>
    <t>812896R</t>
  </si>
  <si>
    <t>D+M, 1010, R revizní díl, dl. 0,5m, polymerický beton</t>
  </si>
  <si>
    <t>-240419639</t>
  </si>
  <si>
    <t>"žlab č. 1"     2,00</t>
  </si>
  <si>
    <t>60</t>
  </si>
  <si>
    <t>812898R</t>
  </si>
  <si>
    <t>D+M, 1010 vpusť,  dl. 0,5m</t>
  </si>
  <si>
    <t>-947456858</t>
  </si>
  <si>
    <t>"žlab č. 2"     2,00</t>
  </si>
  <si>
    <t>61</t>
  </si>
  <si>
    <t>812900R</t>
  </si>
  <si>
    <t>D+M, 1010 čelo plné,  pozinkovaná ocel</t>
  </si>
  <si>
    <t>754816424</t>
  </si>
  <si>
    <t>62</t>
  </si>
  <si>
    <t>899620151R</t>
  </si>
  <si>
    <t xml:space="preserve">Lože pod odvodňovací žlab z betonu tř. C 25/30 </t>
  </si>
  <si>
    <t>1781067419</t>
  </si>
  <si>
    <t xml:space="preserve">"žlab č. 1,2"   </t>
  </si>
  <si>
    <t xml:space="preserve"> 0,654*0,25*(32,85+22,50)+0,654*0,25*6*0,25+8,39*0,05*0,25+1,00*0,05*0,25</t>
  </si>
  <si>
    <t>63</t>
  </si>
  <si>
    <t>899620161</t>
  </si>
  <si>
    <t xml:space="preserve">Obetonování odvodňovacího žlabu z betonu  tř. C 30/37 </t>
  </si>
  <si>
    <t>-1650445266</t>
  </si>
  <si>
    <t xml:space="preserve">"žlab č. 1,2"    </t>
  </si>
  <si>
    <t xml:space="preserve"> (0,654-0,154)*0,265*(32,85+22,50)+0,154*0,25*(0,265*6+0,58*4)+8,39*0,05*0,265+1,00*0,05*0,315</t>
  </si>
  <si>
    <t>64</t>
  </si>
  <si>
    <t>89900000R</t>
  </si>
  <si>
    <t>Dodávka a osazení chrániček kabelových vedení, včetně folie</t>
  </si>
  <si>
    <t>1352598063</t>
  </si>
  <si>
    <t>"vedení ČEZ"     9,00</t>
  </si>
  <si>
    <t>"CETIN"     9,50</t>
  </si>
  <si>
    <t>65</t>
  </si>
  <si>
    <t>997221551</t>
  </si>
  <si>
    <t>Vodorovná doprava suti ze sypkých materiálů do 1 km</t>
  </si>
  <si>
    <t>-1354623154</t>
  </si>
  <si>
    <t>12,781+107,349+38,937+92,505+59,728+86,904+26,532+27,966+168,514+17,198+8,379</t>
  </si>
  <si>
    <t>66</t>
  </si>
  <si>
    <t>997221559</t>
  </si>
  <si>
    <t>Příplatek ZKD 1 km u vodorovné dopravy suti ze sypkých materiálů</t>
  </si>
  <si>
    <t>-370079047</t>
  </si>
  <si>
    <t>646,793*19</t>
  </si>
  <si>
    <t>67</t>
  </si>
  <si>
    <t>997221561</t>
  </si>
  <si>
    <t>Vodorovná doprava suti z kusových materiálů do 1 km</t>
  </si>
  <si>
    <t>1887266334</t>
  </si>
  <si>
    <t>142,00+172,099</t>
  </si>
  <si>
    <t>68</t>
  </si>
  <si>
    <t>997221569</t>
  </si>
  <si>
    <t>Příplatek ZKD 1 km u vodorovné dopravy suti z kusových materiálů</t>
  </si>
  <si>
    <t>-1724673327</t>
  </si>
  <si>
    <t>314,099*19</t>
  </si>
  <si>
    <t>69</t>
  </si>
  <si>
    <t>997221815</t>
  </si>
  <si>
    <t>Poplatek za uložení betonového odpadu na skládce (skládkovné)</t>
  </si>
  <si>
    <t>1713606761</t>
  </si>
  <si>
    <t>142,00+12,781+26,532+172,099+17,198</t>
  </si>
  <si>
    <t>70</t>
  </si>
  <si>
    <t>997221845</t>
  </si>
  <si>
    <t>Poplatek za uložení odpadu z asfaltových povrchů na skládce (skládkovné)</t>
  </si>
  <si>
    <t>-1559962517</t>
  </si>
  <si>
    <t>38,937+92,505+86,904+8,379</t>
  </si>
  <si>
    <t>71</t>
  </si>
  <si>
    <t>997221855</t>
  </si>
  <si>
    <t>Poplatek za uložení odpadu z kameniva na skládce (skládkovné)</t>
  </si>
  <si>
    <t>-726994784</t>
  </si>
  <si>
    <t>107,349+59,728+27,966+168,514</t>
  </si>
  <si>
    <t>72</t>
  </si>
  <si>
    <t>919731121</t>
  </si>
  <si>
    <t>Zarovnání styčné plochy podkladu nebo krytu živičného tl do 50 mm</t>
  </si>
  <si>
    <t>240936808</t>
  </si>
  <si>
    <t>"frézování"</t>
  </si>
  <si>
    <t>"východní část"     41,00</t>
  </si>
  <si>
    <t>"jižní část"     5,57+84,85</t>
  </si>
  <si>
    <t>73</t>
  </si>
  <si>
    <t>919735113</t>
  </si>
  <si>
    <t>Řezání stávajícího živičného krytu hl do 150 mm</t>
  </si>
  <si>
    <t>-1926255911</t>
  </si>
  <si>
    <t>"jižní část"     5,07+84,85</t>
  </si>
  <si>
    <t>74</t>
  </si>
  <si>
    <t>919735122</t>
  </si>
  <si>
    <t>Řezání stávajícího betonového krytu hl do 100 mm</t>
  </si>
  <si>
    <t>-787546919</t>
  </si>
  <si>
    <t>"jižní část, řez 1-1"</t>
  </si>
  <si>
    <t>5,07+32,00</t>
  </si>
  <si>
    <t>75</t>
  </si>
  <si>
    <t>966006132</t>
  </si>
  <si>
    <t>Odstranění značek dopravních včetně hliníkové patky</t>
  </si>
  <si>
    <t>-1903003013</t>
  </si>
  <si>
    <t>76</t>
  </si>
  <si>
    <t>914511112</t>
  </si>
  <si>
    <t>Montáž sloupku dopravních značek délky do 3,5 m s betonovým základem a patkou</t>
  </si>
  <si>
    <t>1127783826</t>
  </si>
  <si>
    <t>77</t>
  </si>
  <si>
    <t>915491211</t>
  </si>
  <si>
    <t>Osazení vodícího proužku z betonových desek do betonového lože tl do 100 mm š proužku 250 mm</t>
  </si>
  <si>
    <t>769119038</t>
  </si>
  <si>
    <t>4,82+84,35+9,677+3,34+0,465*2+1,06*3+0,96*2+6,50</t>
  </si>
  <si>
    <t>78</t>
  </si>
  <si>
    <t>915491212</t>
  </si>
  <si>
    <t>Osazení vodícího proužku z betonových desek do betonového lože tl do 100 mm š proužku 500 mm</t>
  </si>
  <si>
    <t>-2030109229</t>
  </si>
  <si>
    <t>3,76+1,175+15,09+11,913+1,505+2,917+2,75+8,165+5,50+4,635+11,95+1,045+5,44+2,00+2,50+2,50</t>
  </si>
  <si>
    <t>2,50+2,19+2,17+1,50+1,50+2,775+1,885+0,695+1,00+3,57</t>
  </si>
  <si>
    <t>79</t>
  </si>
  <si>
    <t>59245210R</t>
  </si>
  <si>
    <t>přídlažba silniční, vel. 500x250x100mm, přírodní</t>
  </si>
  <si>
    <t>-2012812166</t>
  </si>
  <si>
    <t>spotřeba: 2 kus/m</t>
  </si>
  <si>
    <t>P</t>
  </si>
  <si>
    <t>(230+411)*1,05</t>
  </si>
  <si>
    <t>80</t>
  </si>
  <si>
    <t>916131213</t>
  </si>
  <si>
    <t>Osazení silničního obrubníku betonového stojatého s boční opěrou do lože z betonu prostého</t>
  </si>
  <si>
    <t>829362401</t>
  </si>
  <si>
    <t>15,00+41,00+4,70</t>
  </si>
  <si>
    <t>Mezisoučet</t>
  </si>
  <si>
    <t>"Nájezdový"</t>
  </si>
  <si>
    <t>3,08+0,50+0,925+3,65+0,925*2+3,65+0,925*2+4,57+1,025*2+2,17+0,50*2+6,04+1,00*2+3,65+1,025*2+5,54+1,50*2+3,31+0,50*2+2,95</t>
  </si>
  <si>
    <t>1,025*2+2,65+1,025*2+3,755+1,50*2+4,15+1,025*2+2,95+1,025*2+3,625+1,00*2+3,05+0,675*2</t>
  </si>
  <si>
    <t>Mezisoučet nájezdový</t>
  </si>
  <si>
    <t>81</t>
  </si>
  <si>
    <t>592174910R</t>
  </si>
  <si>
    <t>obrubník betonový silniční vel. 1000x150x250mm  (např. ABO 2-15)</t>
  </si>
  <si>
    <t>-1504991119</t>
  </si>
  <si>
    <t>61*1,05</t>
  </si>
  <si>
    <t>82</t>
  </si>
  <si>
    <t>592175100R</t>
  </si>
  <si>
    <t>obrubník betonový silniční nájezdový vel. 1000x150x150 mm, přírodní</t>
  </si>
  <si>
    <t>1843658251</t>
  </si>
  <si>
    <t>89,6*1,05</t>
  </si>
  <si>
    <t>83</t>
  </si>
  <si>
    <t>916331112</t>
  </si>
  <si>
    <t>Osazení zahradního obrubníku betonového do lože z betonu s boční opěrou</t>
  </si>
  <si>
    <t>-732953619</t>
  </si>
  <si>
    <t>2,00+1,00*2</t>
  </si>
  <si>
    <t>2,00*2+1,00*2</t>
  </si>
  <si>
    <t>1,85+0,90*2</t>
  </si>
  <si>
    <t>1,40*2+0,50+1,40+5,92</t>
  </si>
  <si>
    <t>84</t>
  </si>
  <si>
    <t>592175240</t>
  </si>
  <si>
    <t>parkový obrubník betonový vel. 500x200x50mm, hnědý  (např Parkan)</t>
  </si>
  <si>
    <t>-1384168072</t>
  </si>
  <si>
    <t>49*1,05</t>
  </si>
  <si>
    <t>85</t>
  </si>
  <si>
    <t>936124111</t>
  </si>
  <si>
    <t>Montáž lavičky stabilní parkové přichycené šrouby bez zabetonování noh</t>
  </si>
  <si>
    <t>1970548518</t>
  </si>
  <si>
    <t>86</t>
  </si>
  <si>
    <t>74910R</t>
  </si>
  <si>
    <t xml:space="preserve">betonová parková lavička s opěradlem, vel. 1600x800x400mm </t>
  </si>
  <si>
    <t>699354360</t>
  </si>
  <si>
    <t>87</t>
  </si>
  <si>
    <t>9999901R</t>
  </si>
  <si>
    <t>Projektová dokumentace skutečného provedení stavby</t>
  </si>
  <si>
    <t>-2062072048</t>
  </si>
  <si>
    <t>88</t>
  </si>
  <si>
    <t>9999902R</t>
  </si>
  <si>
    <t>Zkouška únosnosti pláně</t>
  </si>
  <si>
    <t>-515982937</t>
  </si>
  <si>
    <t>89</t>
  </si>
  <si>
    <t>9999903R</t>
  </si>
  <si>
    <t>Zaizolování vrchních drátů elektro na sousedním objektu, 4m x 3 včetně konzoly</t>
  </si>
  <si>
    <t>-1402767162</t>
  </si>
  <si>
    <t>90</t>
  </si>
  <si>
    <t>9999904R</t>
  </si>
  <si>
    <t>Zakrytí žlabovek do předání stavby OSB deskami a geotextilií, včetně odkrytí  (alt. plech)</t>
  </si>
  <si>
    <t>-705595124</t>
  </si>
  <si>
    <t>(23,00+33,00)*1,00</t>
  </si>
  <si>
    <t>91</t>
  </si>
  <si>
    <t>9999905R</t>
  </si>
  <si>
    <t>Demontáž CETINU  (cena dle zhotovitele)</t>
  </si>
  <si>
    <t>92888793</t>
  </si>
  <si>
    <t>(kompletní cena)</t>
  </si>
  <si>
    <t>92</t>
  </si>
  <si>
    <t>9999906R</t>
  </si>
  <si>
    <t>Demontáž vedení přes dvůr  (cena dle zhotovitele)</t>
  </si>
  <si>
    <t>-375249062</t>
  </si>
  <si>
    <t>93</t>
  </si>
  <si>
    <t>9999907R</t>
  </si>
  <si>
    <t>Montáž CETINU  (cena dle zhotovitele)</t>
  </si>
  <si>
    <t>-1708761526</t>
  </si>
  <si>
    <t>94</t>
  </si>
  <si>
    <t>961044111R</t>
  </si>
  <si>
    <t>Vybourání kabelových šachet z betonu prostého a cihel pálených</t>
  </si>
  <si>
    <t>-1942696445</t>
  </si>
  <si>
    <t>"kabelové šachty"     1,10*1,10*0,70*2</t>
  </si>
  <si>
    <t>95</t>
  </si>
  <si>
    <t>9630151R</t>
  </si>
  <si>
    <t xml:space="preserve">Odbourání části topného kanálu a vyřezání potrubí, jeho zaslepení, zasypání a zhutnění </t>
  </si>
  <si>
    <t>759092133</t>
  </si>
  <si>
    <t>(profil izolační přizdívka 15cm, zdivo 30cm, průřez 100/120cm,zdivo 30cm,  izolační přizdívka, zdivo 30cm, zakrytí panely, hydroizolace, beton)
------------------------------------------------------------------------------------
Cena předběžná</t>
  </si>
  <si>
    <t>96</t>
  </si>
  <si>
    <t>997013111</t>
  </si>
  <si>
    <t>Vnitrostaveništní doprava suti a vybouraných hmot pro budovy v do 6 m s použitím mechanizace</t>
  </si>
  <si>
    <t>-1085219609</t>
  </si>
  <si>
    <t>97</t>
  </si>
  <si>
    <t>997013501</t>
  </si>
  <si>
    <t>Odvoz suti a vybouraných hmot na skládku nebo meziskládku do 1 km se složením</t>
  </si>
  <si>
    <t>2064715660</t>
  </si>
  <si>
    <t>98</t>
  </si>
  <si>
    <t>997013509</t>
  </si>
  <si>
    <t>Příplatek k odvozu suti a vybouraných hmot na skládku ZKD 1 km přes 1 km</t>
  </si>
  <si>
    <t>-738359053</t>
  </si>
  <si>
    <t>20,388*19</t>
  </si>
  <si>
    <t>99</t>
  </si>
  <si>
    <t>997013831</t>
  </si>
  <si>
    <t>Poplatek za uložení stavebního směsného odpadu na skládce (skládkovné)</t>
  </si>
  <si>
    <t>1241465088</t>
  </si>
  <si>
    <t>100</t>
  </si>
  <si>
    <t>998223011</t>
  </si>
  <si>
    <t>Přesun hmot pro pozemní komunikace s krytem dlážděným</t>
  </si>
  <si>
    <t>-1865089736</t>
  </si>
  <si>
    <t>101</t>
  </si>
  <si>
    <t>711491171</t>
  </si>
  <si>
    <t>Provedení izolace proti tlakové vodě vodorovné z textilií vrstva podkladní</t>
  </si>
  <si>
    <t>563911062</t>
  </si>
  <si>
    <t>3,325*(0,10+1,00)</t>
  </si>
  <si>
    <t>3,455*(0,10+1,50)</t>
  </si>
  <si>
    <t>5,24*(0,10+1,50)</t>
  </si>
  <si>
    <t>5,74*(0,10+1,00)</t>
  </si>
  <si>
    <t>102</t>
  </si>
  <si>
    <t>6931101R</t>
  </si>
  <si>
    <t>tkaná textilie - zakrývací folie proti prorůstání plevele 100g/m2</t>
  </si>
  <si>
    <t>178013136</t>
  </si>
  <si>
    <t>23,884*1,05</t>
  </si>
  <si>
    <t>103</t>
  </si>
  <si>
    <t>711491173</t>
  </si>
  <si>
    <t>Provedení izolace proti tlakové vodě vodorovné z nopové folie</t>
  </si>
  <si>
    <t>-1192945776</t>
  </si>
  <si>
    <t>3,455*1,50</t>
  </si>
  <si>
    <t>5,24*1,50</t>
  </si>
  <si>
    <t>104</t>
  </si>
  <si>
    <t>711491273</t>
  </si>
  <si>
    <t>Provedení izolace proti tlakové vodě svislé z nopové folie</t>
  </si>
  <si>
    <t>1438301764</t>
  </si>
  <si>
    <t>(84,435*2+16,45*2-0,90*2-2,82-4,00-2,20-1,05-1,05-4,00-1,00-0,80-1,05-1,40-4,92-2,26-4,00-3,40-3,30*2-4,50-3,30-3,40-3,12+0,575*2*21+0,90*2)*0,65</t>
  </si>
  <si>
    <t xml:space="preserve">"mezi dílnou a Kafkou"     </t>
  </si>
  <si>
    <t>9,60*2*1,20</t>
  </si>
  <si>
    <t>105</t>
  </si>
  <si>
    <t>283235020</t>
  </si>
  <si>
    <t>fólie multifunkční profilovaná nopová, vel. nopu 8mm  (např. DELTA)</t>
  </si>
  <si>
    <t>2028407569</t>
  </si>
  <si>
    <t>22,108*1,20</t>
  </si>
  <si>
    <t>134,223*1,20</t>
  </si>
  <si>
    <t>106</t>
  </si>
  <si>
    <t>711491176</t>
  </si>
  <si>
    <t>Připevnění vodorovné izolace proti tlakové vodě ukončovací lištou</t>
  </si>
  <si>
    <t>-430401249</t>
  </si>
  <si>
    <t>84,435*2+16,45*2-0,90*2-2,82-4,00-2,20-1,05-1,05-4,00-1,00-0,80-1,05-1,40-4,92-2,26-4,00-3,40-3,30*2-4,50-3,30-3,40-3,12+0,575*2*21+0,90*2+9,60*2</t>
  </si>
  <si>
    <t>107</t>
  </si>
  <si>
    <t>283230410</t>
  </si>
  <si>
    <t>lišta horní provětrávací, délka 2 m</t>
  </si>
  <si>
    <t>644919582</t>
  </si>
  <si>
    <t>108</t>
  </si>
  <si>
    <t>998711201</t>
  </si>
  <si>
    <t>Přesun hmot procentní pro izolace proti vodě, vlhkosti a plynům v objektech v do 6 m</t>
  </si>
  <si>
    <t>%</t>
  </si>
  <si>
    <t>97320786</t>
  </si>
  <si>
    <t>109</t>
  </si>
  <si>
    <t>HZS1292</t>
  </si>
  <si>
    <t>Hodinová zúčtovací sazba stavební dělník</t>
  </si>
  <si>
    <t>hod</t>
  </si>
  <si>
    <t>1176983519</t>
  </si>
  <si>
    <t>"-ztížená manipulace při demontáži silničních panelů"</t>
  </si>
  <si>
    <t>"(zabetonovaná oka)"</t>
  </si>
  <si>
    <t>50,00</t>
  </si>
  <si>
    <t xml:space="preserve">"-východní část - rozebrání a odstranění krytů, a podkladů ručně"  </t>
  </si>
  <si>
    <t>" - zvýhodnění většího podílu ruční práce"</t>
  </si>
  <si>
    <t>100,00</t>
  </si>
  <si>
    <t>110</t>
  </si>
  <si>
    <t>HZS4232</t>
  </si>
  <si>
    <t>Hodinová zúčtovací sazba technik odborný</t>
  </si>
  <si>
    <t>512</t>
  </si>
  <si>
    <t>-1111968249</t>
  </si>
  <si>
    <t>"- vytýčení ČEZ + CETIN"     8,50</t>
  </si>
  <si>
    <t>"- vytýčení ostatních inženýrských sítí"     34,00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</si>
</sst>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6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5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5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4" fontId="40" fillId="0" borderId="25" xfId="0" applyNumberFormat="1" applyFont="1" applyBorder="1" applyAlignment="1" applyProtection="1">
      <alignment vertical="center"/>
    </xf>
    <xf numFmtId="0" fontId="41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41" t="s">
        <v>8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6"/>
      <c r="AS4" s="27" t="s">
        <v>13</v>
      </c>
      <c r="BS4" s="21" t="s">
        <v>14</v>
      </c>
    </row>
    <row r="5" spans="1:73" ht="14.45" customHeight="1">
      <c r="B5" s="25"/>
      <c r="C5" s="28"/>
      <c r="D5" s="29" t="s">
        <v>15</v>
      </c>
      <c r="E5" s="28"/>
      <c r="F5" s="28"/>
      <c r="G5" s="28"/>
      <c r="H5" s="28"/>
      <c r="I5" s="28"/>
      <c r="J5" s="28"/>
      <c r="K5" s="208" t="s">
        <v>16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8"/>
      <c r="AQ5" s="26"/>
      <c r="BS5" s="21" t="s">
        <v>9</v>
      </c>
    </row>
    <row r="6" spans="1:73" ht="36.950000000000003" customHeight="1">
      <c r="B6" s="25"/>
      <c r="C6" s="28"/>
      <c r="D6" s="31" t="s">
        <v>17</v>
      </c>
      <c r="E6" s="28"/>
      <c r="F6" s="28"/>
      <c r="G6" s="28"/>
      <c r="H6" s="28"/>
      <c r="I6" s="28"/>
      <c r="J6" s="28"/>
      <c r="K6" s="210" t="s">
        <v>18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8"/>
      <c r="AQ6" s="26"/>
      <c r="BS6" s="21" t="s">
        <v>19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21</v>
      </c>
      <c r="AO7" s="28"/>
      <c r="AP7" s="28"/>
      <c r="AQ7" s="26"/>
      <c r="BS7" s="21" t="s">
        <v>23</v>
      </c>
    </row>
    <row r="8" spans="1:73" ht="14.45" customHeight="1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0" t="s">
        <v>27</v>
      </c>
      <c r="AO8" s="28"/>
      <c r="AP8" s="28"/>
      <c r="AQ8" s="26"/>
      <c r="BS8" s="21" t="s">
        <v>23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S9" s="21" t="s">
        <v>23</v>
      </c>
    </row>
    <row r="10" spans="1:73" ht="14.45" customHeight="1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21</v>
      </c>
      <c r="AO10" s="28"/>
      <c r="AP10" s="28"/>
      <c r="AQ10" s="26"/>
      <c r="BS10" s="21" t="s">
        <v>19</v>
      </c>
    </row>
    <row r="11" spans="1:73" ht="18.399999999999999" customHeight="1">
      <c r="B11" s="25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21</v>
      </c>
      <c r="AO11" s="28"/>
      <c r="AP11" s="28"/>
      <c r="AQ11" s="26"/>
      <c r="BS11" s="21" t="s">
        <v>19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S12" s="21" t="s">
        <v>19</v>
      </c>
    </row>
    <row r="13" spans="1:73" ht="14.45" customHeight="1">
      <c r="B13" s="25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0" t="s">
        <v>21</v>
      </c>
      <c r="AO13" s="28"/>
      <c r="AP13" s="28"/>
      <c r="AQ13" s="26"/>
      <c r="BS13" s="21" t="s">
        <v>19</v>
      </c>
    </row>
    <row r="14" spans="1:73">
      <c r="B14" s="25"/>
      <c r="C14" s="28"/>
      <c r="D14" s="28"/>
      <c r="E14" s="30" t="s">
        <v>33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2" t="s">
        <v>31</v>
      </c>
      <c r="AL14" s="28"/>
      <c r="AM14" s="28"/>
      <c r="AN14" s="30" t="s">
        <v>21</v>
      </c>
      <c r="AO14" s="28"/>
      <c r="AP14" s="28"/>
      <c r="AQ14" s="26"/>
      <c r="BS14" s="21" t="s">
        <v>19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S15" s="21" t="s">
        <v>6</v>
      </c>
    </row>
    <row r="16" spans="1:73" ht="14.45" customHeight="1">
      <c r="B16" s="25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21</v>
      </c>
      <c r="AO16" s="28"/>
      <c r="AP16" s="28"/>
      <c r="AQ16" s="26"/>
      <c r="BS16" s="21" t="s">
        <v>6</v>
      </c>
    </row>
    <row r="17" spans="2:71" ht="18.399999999999999" customHeight="1">
      <c r="B17" s="25"/>
      <c r="C17" s="28"/>
      <c r="D17" s="28"/>
      <c r="E17" s="30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21</v>
      </c>
      <c r="AO17" s="28"/>
      <c r="AP17" s="28"/>
      <c r="AQ17" s="26"/>
      <c r="BS17" s="21" t="s">
        <v>35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S18" s="21" t="s">
        <v>9</v>
      </c>
    </row>
    <row r="19" spans="2:71" ht="14.45" customHeight="1">
      <c r="B19" s="25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21</v>
      </c>
      <c r="AO19" s="28"/>
      <c r="AP19" s="28"/>
      <c r="AQ19" s="26"/>
      <c r="BS19" s="21" t="s">
        <v>9</v>
      </c>
    </row>
    <row r="20" spans="2:71" ht="18.399999999999999" customHeight="1">
      <c r="B20" s="25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21</v>
      </c>
      <c r="AO20" s="28"/>
      <c r="AP20" s="28"/>
      <c r="AQ20" s="26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</row>
    <row r="22" spans="2:71">
      <c r="B22" s="25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</row>
    <row r="23" spans="2:71" ht="22.5" customHeight="1">
      <c r="B23" s="25"/>
      <c r="C23" s="28"/>
      <c r="D23" s="28"/>
      <c r="E23" s="211" t="s">
        <v>21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8"/>
      <c r="AP23" s="28"/>
      <c r="AQ23" s="26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</row>
    <row r="25" spans="2:71" ht="6.95" customHeight="1">
      <c r="B25" s="25"/>
      <c r="C25" s="2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8"/>
      <c r="AQ25" s="26"/>
    </row>
    <row r="26" spans="2:71" ht="14.45" customHeight="1">
      <c r="B26" s="25"/>
      <c r="C26" s="28"/>
      <c r="D26" s="34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2">
        <f>ROUND(AG87,2)</f>
        <v>2905620.99</v>
      </c>
      <c r="AL26" s="209"/>
      <c r="AM26" s="209"/>
      <c r="AN26" s="209"/>
      <c r="AO26" s="209"/>
      <c r="AP26" s="28"/>
      <c r="AQ26" s="26"/>
    </row>
    <row r="27" spans="2:71" ht="14.45" customHeight="1">
      <c r="B27" s="25"/>
      <c r="C27" s="28"/>
      <c r="D27" s="34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2">
        <f>ROUND(AG90,2)</f>
        <v>0</v>
      </c>
      <c r="AL27" s="212"/>
      <c r="AM27" s="212"/>
      <c r="AN27" s="212"/>
      <c r="AO27" s="212"/>
      <c r="AP27" s="28"/>
      <c r="AQ27" s="26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</row>
    <row r="29" spans="2:71" s="1" customFormat="1" ht="25.9" customHeight="1">
      <c r="B29" s="35"/>
      <c r="C29" s="36"/>
      <c r="D29" s="38" t="s">
        <v>41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13">
        <f>ROUND(AK26+AK27,2)</f>
        <v>2905620.99</v>
      </c>
      <c r="AL29" s="214"/>
      <c r="AM29" s="214"/>
      <c r="AN29" s="214"/>
      <c r="AO29" s="214"/>
      <c r="AP29" s="36"/>
      <c r="AQ29" s="37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</row>
    <row r="31" spans="2:71" s="2" customFormat="1" ht="14.45" customHeight="1">
      <c r="B31" s="40"/>
      <c r="C31" s="41"/>
      <c r="D31" s="42" t="s">
        <v>42</v>
      </c>
      <c r="E31" s="41"/>
      <c r="F31" s="42" t="s">
        <v>43</v>
      </c>
      <c r="G31" s="41"/>
      <c r="H31" s="41"/>
      <c r="I31" s="41"/>
      <c r="J31" s="41"/>
      <c r="K31" s="41"/>
      <c r="L31" s="215">
        <v>0.21</v>
      </c>
      <c r="M31" s="216"/>
      <c r="N31" s="216"/>
      <c r="O31" s="216"/>
      <c r="P31" s="41"/>
      <c r="Q31" s="41"/>
      <c r="R31" s="41"/>
      <c r="S31" s="41"/>
      <c r="T31" s="44" t="s">
        <v>44</v>
      </c>
      <c r="U31" s="41"/>
      <c r="V31" s="41"/>
      <c r="W31" s="217">
        <f>ROUND(AZ87+SUM(CD91),2)</f>
        <v>2905620.99</v>
      </c>
      <c r="X31" s="216"/>
      <c r="Y31" s="216"/>
      <c r="Z31" s="216"/>
      <c r="AA31" s="216"/>
      <c r="AB31" s="216"/>
      <c r="AC31" s="216"/>
      <c r="AD31" s="216"/>
      <c r="AE31" s="216"/>
      <c r="AF31" s="41"/>
      <c r="AG31" s="41"/>
      <c r="AH31" s="41"/>
      <c r="AI31" s="41"/>
      <c r="AJ31" s="41"/>
      <c r="AK31" s="217">
        <f>ROUND(AV87+SUM(BY91),2)</f>
        <v>610180.41</v>
      </c>
      <c r="AL31" s="216"/>
      <c r="AM31" s="216"/>
      <c r="AN31" s="216"/>
      <c r="AO31" s="216"/>
      <c r="AP31" s="41"/>
      <c r="AQ31" s="45"/>
    </row>
    <row r="32" spans="2:71" s="2" customFormat="1" ht="14.45" customHeight="1">
      <c r="B32" s="40"/>
      <c r="C32" s="41"/>
      <c r="D32" s="41"/>
      <c r="E32" s="41"/>
      <c r="F32" s="42" t="s">
        <v>45</v>
      </c>
      <c r="G32" s="41"/>
      <c r="H32" s="41"/>
      <c r="I32" s="41"/>
      <c r="J32" s="41"/>
      <c r="K32" s="41"/>
      <c r="L32" s="215">
        <v>0.15</v>
      </c>
      <c r="M32" s="216"/>
      <c r="N32" s="216"/>
      <c r="O32" s="216"/>
      <c r="P32" s="41"/>
      <c r="Q32" s="41"/>
      <c r="R32" s="41"/>
      <c r="S32" s="41"/>
      <c r="T32" s="44" t="s">
        <v>44</v>
      </c>
      <c r="U32" s="41"/>
      <c r="V32" s="41"/>
      <c r="W32" s="217">
        <f>ROUND(BA87+SUM(CE91),2)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1"/>
      <c r="AG32" s="41"/>
      <c r="AH32" s="41"/>
      <c r="AI32" s="41"/>
      <c r="AJ32" s="41"/>
      <c r="AK32" s="217">
        <f>ROUND(AW87+SUM(BZ91),2)</f>
        <v>0</v>
      </c>
      <c r="AL32" s="216"/>
      <c r="AM32" s="216"/>
      <c r="AN32" s="216"/>
      <c r="AO32" s="216"/>
      <c r="AP32" s="41"/>
      <c r="AQ32" s="45"/>
    </row>
    <row r="33" spans="2:43" s="2" customFormat="1" ht="14.45" hidden="1" customHeight="1">
      <c r="B33" s="40"/>
      <c r="C33" s="41"/>
      <c r="D33" s="41"/>
      <c r="E33" s="41"/>
      <c r="F33" s="42" t="s">
        <v>46</v>
      </c>
      <c r="G33" s="41"/>
      <c r="H33" s="41"/>
      <c r="I33" s="41"/>
      <c r="J33" s="41"/>
      <c r="K33" s="41"/>
      <c r="L33" s="215">
        <v>0.21</v>
      </c>
      <c r="M33" s="216"/>
      <c r="N33" s="216"/>
      <c r="O33" s="216"/>
      <c r="P33" s="41"/>
      <c r="Q33" s="41"/>
      <c r="R33" s="41"/>
      <c r="S33" s="41"/>
      <c r="T33" s="44" t="s">
        <v>44</v>
      </c>
      <c r="U33" s="41"/>
      <c r="V33" s="41"/>
      <c r="W33" s="217">
        <f>ROUND(BB87+SUM(CF91),2)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1"/>
      <c r="AG33" s="41"/>
      <c r="AH33" s="41"/>
      <c r="AI33" s="41"/>
      <c r="AJ33" s="41"/>
      <c r="AK33" s="217">
        <v>0</v>
      </c>
      <c r="AL33" s="216"/>
      <c r="AM33" s="216"/>
      <c r="AN33" s="216"/>
      <c r="AO33" s="216"/>
      <c r="AP33" s="41"/>
      <c r="AQ33" s="45"/>
    </row>
    <row r="34" spans="2:43" s="2" customFormat="1" ht="14.45" hidden="1" customHeight="1">
      <c r="B34" s="40"/>
      <c r="C34" s="41"/>
      <c r="D34" s="41"/>
      <c r="E34" s="41"/>
      <c r="F34" s="42" t="s">
        <v>47</v>
      </c>
      <c r="G34" s="41"/>
      <c r="H34" s="41"/>
      <c r="I34" s="41"/>
      <c r="J34" s="41"/>
      <c r="K34" s="41"/>
      <c r="L34" s="215">
        <v>0.15</v>
      </c>
      <c r="M34" s="216"/>
      <c r="N34" s="216"/>
      <c r="O34" s="216"/>
      <c r="P34" s="41"/>
      <c r="Q34" s="41"/>
      <c r="R34" s="41"/>
      <c r="S34" s="41"/>
      <c r="T34" s="44" t="s">
        <v>44</v>
      </c>
      <c r="U34" s="41"/>
      <c r="V34" s="41"/>
      <c r="W34" s="217">
        <f>ROUND(BC87+SUM(CG91),2)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1"/>
      <c r="AG34" s="41"/>
      <c r="AH34" s="41"/>
      <c r="AI34" s="41"/>
      <c r="AJ34" s="41"/>
      <c r="AK34" s="217">
        <v>0</v>
      </c>
      <c r="AL34" s="216"/>
      <c r="AM34" s="216"/>
      <c r="AN34" s="216"/>
      <c r="AO34" s="216"/>
      <c r="AP34" s="41"/>
      <c r="AQ34" s="45"/>
    </row>
    <row r="35" spans="2:43" s="2" customFormat="1" ht="14.45" hidden="1" customHeight="1">
      <c r="B35" s="40"/>
      <c r="C35" s="41"/>
      <c r="D35" s="41"/>
      <c r="E35" s="41"/>
      <c r="F35" s="42" t="s">
        <v>48</v>
      </c>
      <c r="G35" s="41"/>
      <c r="H35" s="41"/>
      <c r="I35" s="41"/>
      <c r="J35" s="41"/>
      <c r="K35" s="41"/>
      <c r="L35" s="215">
        <v>0</v>
      </c>
      <c r="M35" s="216"/>
      <c r="N35" s="216"/>
      <c r="O35" s="216"/>
      <c r="P35" s="41"/>
      <c r="Q35" s="41"/>
      <c r="R35" s="41"/>
      <c r="S35" s="41"/>
      <c r="T35" s="44" t="s">
        <v>44</v>
      </c>
      <c r="U35" s="41"/>
      <c r="V35" s="41"/>
      <c r="W35" s="217">
        <f>ROUND(BD87+SUM(CH91),2)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1"/>
      <c r="AG35" s="41"/>
      <c r="AH35" s="41"/>
      <c r="AI35" s="41"/>
      <c r="AJ35" s="41"/>
      <c r="AK35" s="217">
        <v>0</v>
      </c>
      <c r="AL35" s="216"/>
      <c r="AM35" s="216"/>
      <c r="AN35" s="216"/>
      <c r="AO35" s="216"/>
      <c r="AP35" s="41"/>
      <c r="AQ35" s="45"/>
    </row>
    <row r="36" spans="2:43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43" s="1" customFormat="1" ht="25.9" customHeight="1">
      <c r="B37" s="35"/>
      <c r="C37" s="46"/>
      <c r="D37" s="47" t="s">
        <v>49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50</v>
      </c>
      <c r="U37" s="48"/>
      <c r="V37" s="48"/>
      <c r="W37" s="48"/>
      <c r="X37" s="218" t="s">
        <v>51</v>
      </c>
      <c r="Y37" s="219"/>
      <c r="Z37" s="219"/>
      <c r="AA37" s="219"/>
      <c r="AB37" s="219"/>
      <c r="AC37" s="48"/>
      <c r="AD37" s="48"/>
      <c r="AE37" s="48"/>
      <c r="AF37" s="48"/>
      <c r="AG37" s="48"/>
      <c r="AH37" s="48"/>
      <c r="AI37" s="48"/>
      <c r="AJ37" s="48"/>
      <c r="AK37" s="220">
        <f>SUM(AK29:AK35)</f>
        <v>3515801.4000000004</v>
      </c>
      <c r="AL37" s="219"/>
      <c r="AM37" s="219"/>
      <c r="AN37" s="219"/>
      <c r="AO37" s="221"/>
      <c r="AP37" s="46"/>
      <c r="AQ37" s="37"/>
    </row>
    <row r="38" spans="2:43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43" ht="13.5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43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43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43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43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43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43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43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43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43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5"/>
      <c r="C49" s="36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53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5"/>
      <c r="C50" s="28"/>
      <c r="D50" s="5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4"/>
      <c r="AA50" s="28"/>
      <c r="AB50" s="28"/>
      <c r="AC50" s="53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4"/>
      <c r="AP50" s="28"/>
      <c r="AQ50" s="26"/>
    </row>
    <row r="51" spans="2:43" ht="13.5">
      <c r="B51" s="25"/>
      <c r="C51" s="28"/>
      <c r="D51" s="5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4"/>
      <c r="AA51" s="28"/>
      <c r="AB51" s="28"/>
      <c r="AC51" s="53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4"/>
      <c r="AP51" s="28"/>
      <c r="AQ51" s="26"/>
    </row>
    <row r="52" spans="2:43" ht="13.5">
      <c r="B52" s="25"/>
      <c r="C52" s="28"/>
      <c r="D52" s="53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4"/>
      <c r="AA52" s="28"/>
      <c r="AB52" s="28"/>
      <c r="AC52" s="53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4"/>
      <c r="AP52" s="28"/>
      <c r="AQ52" s="26"/>
    </row>
    <row r="53" spans="2:43" ht="13.5">
      <c r="B53" s="25"/>
      <c r="C53" s="28"/>
      <c r="D53" s="53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4"/>
      <c r="AA53" s="28"/>
      <c r="AB53" s="28"/>
      <c r="AC53" s="53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4"/>
      <c r="AP53" s="28"/>
      <c r="AQ53" s="26"/>
    </row>
    <row r="54" spans="2:43" ht="13.5">
      <c r="B54" s="25"/>
      <c r="C54" s="28"/>
      <c r="D54" s="53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4"/>
      <c r="AA54" s="28"/>
      <c r="AB54" s="28"/>
      <c r="AC54" s="53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4"/>
      <c r="AP54" s="28"/>
      <c r="AQ54" s="26"/>
    </row>
    <row r="55" spans="2:43" ht="13.5">
      <c r="B55" s="25"/>
      <c r="C55" s="28"/>
      <c r="D55" s="53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4"/>
      <c r="AA55" s="28"/>
      <c r="AB55" s="28"/>
      <c r="AC55" s="53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4"/>
      <c r="AP55" s="28"/>
      <c r="AQ55" s="26"/>
    </row>
    <row r="56" spans="2:43" ht="13.5">
      <c r="B56" s="25"/>
      <c r="C56" s="28"/>
      <c r="D56" s="53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4"/>
      <c r="AA56" s="28"/>
      <c r="AB56" s="28"/>
      <c r="AC56" s="53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4"/>
      <c r="AP56" s="28"/>
      <c r="AQ56" s="26"/>
    </row>
    <row r="57" spans="2:43" ht="13.5">
      <c r="B57" s="25"/>
      <c r="C57" s="28"/>
      <c r="D57" s="53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4"/>
      <c r="AA57" s="28"/>
      <c r="AB57" s="28"/>
      <c r="AC57" s="53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4"/>
      <c r="AP57" s="28"/>
      <c r="AQ57" s="26"/>
    </row>
    <row r="58" spans="2:43" s="1" customFormat="1">
      <c r="B58" s="35"/>
      <c r="C58" s="36"/>
      <c r="D58" s="55" t="s">
        <v>54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55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54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55</v>
      </c>
      <c r="AN58" s="56"/>
      <c r="AO58" s="58"/>
      <c r="AP58" s="36"/>
      <c r="AQ58" s="37"/>
    </row>
    <row r="59" spans="2:43" ht="13.5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5"/>
      <c r="C60" s="36"/>
      <c r="D60" s="50" t="s">
        <v>56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57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5"/>
      <c r="C61" s="28"/>
      <c r="D61" s="53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4"/>
      <c r="AA61" s="28"/>
      <c r="AB61" s="28"/>
      <c r="AC61" s="53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4"/>
      <c r="AP61" s="28"/>
      <c r="AQ61" s="26"/>
    </row>
    <row r="62" spans="2:43" ht="13.5">
      <c r="B62" s="25"/>
      <c r="C62" s="28"/>
      <c r="D62" s="53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4"/>
      <c r="AA62" s="28"/>
      <c r="AB62" s="28"/>
      <c r="AC62" s="53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4"/>
      <c r="AP62" s="28"/>
      <c r="AQ62" s="26"/>
    </row>
    <row r="63" spans="2:43" ht="13.5">
      <c r="B63" s="25"/>
      <c r="C63" s="28"/>
      <c r="D63" s="53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4"/>
      <c r="AA63" s="28"/>
      <c r="AB63" s="28"/>
      <c r="AC63" s="53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4"/>
      <c r="AP63" s="28"/>
      <c r="AQ63" s="26"/>
    </row>
    <row r="64" spans="2:43" ht="13.5">
      <c r="B64" s="25"/>
      <c r="C64" s="28"/>
      <c r="D64" s="53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4"/>
      <c r="AA64" s="28"/>
      <c r="AB64" s="28"/>
      <c r="AC64" s="53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4"/>
      <c r="AP64" s="28"/>
      <c r="AQ64" s="26"/>
    </row>
    <row r="65" spans="2:43" ht="13.5">
      <c r="B65" s="25"/>
      <c r="C65" s="28"/>
      <c r="D65" s="53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4"/>
      <c r="AA65" s="28"/>
      <c r="AB65" s="28"/>
      <c r="AC65" s="53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4"/>
      <c r="AP65" s="28"/>
      <c r="AQ65" s="26"/>
    </row>
    <row r="66" spans="2:43" ht="13.5">
      <c r="B66" s="25"/>
      <c r="C66" s="28"/>
      <c r="D66" s="5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4"/>
      <c r="AA66" s="28"/>
      <c r="AB66" s="28"/>
      <c r="AC66" s="53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4"/>
      <c r="AP66" s="28"/>
      <c r="AQ66" s="26"/>
    </row>
    <row r="67" spans="2:43" ht="13.5">
      <c r="B67" s="25"/>
      <c r="C67" s="28"/>
      <c r="D67" s="53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4"/>
      <c r="AA67" s="28"/>
      <c r="AB67" s="28"/>
      <c r="AC67" s="53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4"/>
      <c r="AP67" s="28"/>
      <c r="AQ67" s="26"/>
    </row>
    <row r="68" spans="2:43" ht="13.5">
      <c r="B68" s="25"/>
      <c r="C68" s="28"/>
      <c r="D68" s="53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4"/>
      <c r="AA68" s="28"/>
      <c r="AB68" s="28"/>
      <c r="AC68" s="53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4"/>
      <c r="AP68" s="28"/>
      <c r="AQ68" s="26"/>
    </row>
    <row r="69" spans="2:43" s="1" customFormat="1">
      <c r="B69" s="35"/>
      <c r="C69" s="36"/>
      <c r="D69" s="55" t="s">
        <v>54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55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54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55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06" t="s">
        <v>58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37"/>
    </row>
    <row r="77" spans="2:43" s="3" customFormat="1" ht="14.45" customHeight="1">
      <c r="B77" s="65"/>
      <c r="C77" s="32" t="s">
        <v>15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JC161101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17</v>
      </c>
      <c r="D78" s="70"/>
      <c r="E78" s="70"/>
      <c r="F78" s="70"/>
      <c r="G78" s="70"/>
      <c r="H78" s="70"/>
      <c r="I78" s="70"/>
      <c r="J78" s="70"/>
      <c r="K78" s="70"/>
      <c r="L78" s="222" t="str">
        <f>K6</f>
        <v>Modernizace dílenského areálu, SŠTŘ, Nový Bydžov - Hlušice</v>
      </c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223"/>
      <c r="AM78" s="223"/>
      <c r="AN78" s="223"/>
      <c r="AO78" s="223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2" t="s">
        <v>24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Hlušice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2" t="s">
        <v>26</v>
      </c>
      <c r="AJ80" s="36"/>
      <c r="AK80" s="36"/>
      <c r="AL80" s="36"/>
      <c r="AM80" s="73" t="str">
        <f>IF(AN8= "","",AN8)</f>
        <v>21. 11. 2016</v>
      </c>
      <c r="AN80" s="36"/>
      <c r="AO80" s="36"/>
      <c r="AP80" s="36"/>
      <c r="AQ80" s="37"/>
    </row>
    <row r="81" spans="1:76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>
      <c r="B82" s="35"/>
      <c r="C82" s="32" t="s">
        <v>28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SŠTŘ, Nový Bydžov, Dr. M. Tyrše 112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2" t="s">
        <v>34</v>
      </c>
      <c r="AJ82" s="36"/>
      <c r="AK82" s="36"/>
      <c r="AL82" s="36"/>
      <c r="AM82" s="224" t="str">
        <f>IF(E17="","",E17)</f>
        <v xml:space="preserve"> </v>
      </c>
      <c r="AN82" s="224"/>
      <c r="AO82" s="224"/>
      <c r="AP82" s="224"/>
      <c r="AQ82" s="37"/>
      <c r="AS82" s="225" t="s">
        <v>59</v>
      </c>
      <c r="AT82" s="226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76" s="1" customFormat="1">
      <c r="B83" s="35"/>
      <c r="C83" s="32" t="s">
        <v>32</v>
      </c>
      <c r="D83" s="36"/>
      <c r="E83" s="36"/>
      <c r="F83" s="36"/>
      <c r="G83" s="36"/>
      <c r="H83" s="36"/>
      <c r="I83" s="36"/>
      <c r="J83" s="36"/>
      <c r="K83" s="36"/>
      <c r="L83" s="66" t="str">
        <f>IF(E14="","",E14)</f>
        <v xml:space="preserve"> 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2" t="s">
        <v>36</v>
      </c>
      <c r="AJ83" s="36"/>
      <c r="AK83" s="36"/>
      <c r="AL83" s="36"/>
      <c r="AM83" s="224" t="str">
        <f>IF(E20="","",E20)</f>
        <v>Hájková Blanka</v>
      </c>
      <c r="AN83" s="224"/>
      <c r="AO83" s="224"/>
      <c r="AP83" s="224"/>
      <c r="AQ83" s="37"/>
      <c r="AS83" s="227"/>
      <c r="AT83" s="228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76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9"/>
      <c r="AT84" s="230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76" s="1" customFormat="1" ht="29.25" customHeight="1">
      <c r="B85" s="35"/>
      <c r="C85" s="231" t="s">
        <v>60</v>
      </c>
      <c r="D85" s="232"/>
      <c r="E85" s="232"/>
      <c r="F85" s="232"/>
      <c r="G85" s="232"/>
      <c r="H85" s="79"/>
      <c r="I85" s="233" t="s">
        <v>61</v>
      </c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3" t="s">
        <v>62</v>
      </c>
      <c r="AH85" s="232"/>
      <c r="AI85" s="232"/>
      <c r="AJ85" s="232"/>
      <c r="AK85" s="232"/>
      <c r="AL85" s="232"/>
      <c r="AM85" s="232"/>
      <c r="AN85" s="233" t="s">
        <v>63</v>
      </c>
      <c r="AO85" s="232"/>
      <c r="AP85" s="234"/>
      <c r="AQ85" s="37"/>
      <c r="AS85" s="80" t="s">
        <v>64</v>
      </c>
      <c r="AT85" s="81" t="s">
        <v>65</v>
      </c>
      <c r="AU85" s="81" t="s">
        <v>66</v>
      </c>
      <c r="AV85" s="81" t="s">
        <v>67</v>
      </c>
      <c r="AW85" s="81" t="s">
        <v>68</v>
      </c>
      <c r="AX85" s="81" t="s">
        <v>69</v>
      </c>
      <c r="AY85" s="81" t="s">
        <v>70</v>
      </c>
      <c r="AZ85" s="81" t="s">
        <v>71</v>
      </c>
      <c r="BA85" s="81" t="s">
        <v>72</v>
      </c>
      <c r="BB85" s="81" t="s">
        <v>73</v>
      </c>
      <c r="BC85" s="81" t="s">
        <v>74</v>
      </c>
      <c r="BD85" s="82" t="s">
        <v>75</v>
      </c>
    </row>
    <row r="86" spans="1:76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76" s="4" customFormat="1" ht="32.450000000000003" customHeight="1">
      <c r="B87" s="68"/>
      <c r="C87" s="84" t="s">
        <v>76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38">
        <f>ROUND(AG88,2)</f>
        <v>2905620.99</v>
      </c>
      <c r="AH87" s="238"/>
      <c r="AI87" s="238"/>
      <c r="AJ87" s="238"/>
      <c r="AK87" s="238"/>
      <c r="AL87" s="238"/>
      <c r="AM87" s="238"/>
      <c r="AN87" s="239">
        <f>SUM(AG87,AT87)</f>
        <v>3515801.4000000004</v>
      </c>
      <c r="AO87" s="239"/>
      <c r="AP87" s="239"/>
      <c r="AQ87" s="71"/>
      <c r="AS87" s="86">
        <f>ROUND(AS88,2)</f>
        <v>62174.34</v>
      </c>
      <c r="AT87" s="87">
        <f>ROUND(SUM(AV87:AW87),2)</f>
        <v>610180.41</v>
      </c>
      <c r="AU87" s="88">
        <f>ROUND(AU88,5)</f>
        <v>2392.7719900000002</v>
      </c>
      <c r="AV87" s="87">
        <f>ROUND(AZ87*L31,2)</f>
        <v>610180.41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2905620.99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77</v>
      </c>
      <c r="BT87" s="90" t="s">
        <v>78</v>
      </c>
      <c r="BU87" s="91" t="s">
        <v>79</v>
      </c>
      <c r="BV87" s="90" t="s">
        <v>80</v>
      </c>
      <c r="BW87" s="90" t="s">
        <v>81</v>
      </c>
      <c r="BX87" s="90" t="s">
        <v>82</v>
      </c>
    </row>
    <row r="88" spans="1:76" s="5" customFormat="1" ht="22.5" customHeight="1">
      <c r="A88" s="92" t="s">
        <v>83</v>
      </c>
      <c r="B88" s="93"/>
      <c r="C88" s="94"/>
      <c r="D88" s="237" t="s">
        <v>84</v>
      </c>
      <c r="E88" s="237"/>
      <c r="F88" s="237"/>
      <c r="G88" s="237"/>
      <c r="H88" s="237"/>
      <c r="I88" s="95"/>
      <c r="J88" s="237" t="s">
        <v>85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5">
        <f>'04 - SO - 04 Zpevněné plochy'!M30</f>
        <v>2905620.99</v>
      </c>
      <c r="AH88" s="236"/>
      <c r="AI88" s="236"/>
      <c r="AJ88" s="236"/>
      <c r="AK88" s="236"/>
      <c r="AL88" s="236"/>
      <c r="AM88" s="236"/>
      <c r="AN88" s="235">
        <f>SUM(AG88,AT88)</f>
        <v>3515801.4000000004</v>
      </c>
      <c r="AO88" s="236"/>
      <c r="AP88" s="236"/>
      <c r="AQ88" s="96"/>
      <c r="AS88" s="97">
        <f>'04 - SO - 04 Zpevněné plochy'!M28</f>
        <v>62174.34</v>
      </c>
      <c r="AT88" s="98">
        <f>ROUND(SUM(AV88:AW88),2)</f>
        <v>610180.41</v>
      </c>
      <c r="AU88" s="99">
        <f>'04 - SO - 04 Zpevněné plochy'!W125</f>
        <v>2392.7719860000002</v>
      </c>
      <c r="AV88" s="98">
        <f>'04 - SO - 04 Zpevněné plochy'!M32</f>
        <v>610180.41</v>
      </c>
      <c r="AW88" s="98">
        <f>'04 - SO - 04 Zpevněné plochy'!M33</f>
        <v>0</v>
      </c>
      <c r="AX88" s="98">
        <f>'04 - SO - 04 Zpevněné plochy'!M34</f>
        <v>0</v>
      </c>
      <c r="AY88" s="98">
        <f>'04 - SO - 04 Zpevněné plochy'!M35</f>
        <v>0</v>
      </c>
      <c r="AZ88" s="98">
        <f>'04 - SO - 04 Zpevněné plochy'!H32</f>
        <v>2905620.99</v>
      </c>
      <c r="BA88" s="98">
        <f>'04 - SO - 04 Zpevněné plochy'!H33</f>
        <v>0</v>
      </c>
      <c r="BB88" s="98">
        <f>'04 - SO - 04 Zpevněné plochy'!H34</f>
        <v>0</v>
      </c>
      <c r="BC88" s="98">
        <f>'04 - SO - 04 Zpevněné plochy'!H35</f>
        <v>0</v>
      </c>
      <c r="BD88" s="100">
        <f>'04 - SO - 04 Zpevněné plochy'!H36</f>
        <v>0</v>
      </c>
      <c r="BT88" s="101" t="s">
        <v>23</v>
      </c>
      <c r="BV88" s="101" t="s">
        <v>80</v>
      </c>
      <c r="BW88" s="101" t="s">
        <v>86</v>
      </c>
      <c r="BX88" s="101" t="s">
        <v>81</v>
      </c>
    </row>
    <row r="89" spans="1:76" ht="13.5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76" s="1" customFormat="1" ht="30" customHeight="1">
      <c r="B90" s="35"/>
      <c r="C90" s="84" t="s">
        <v>87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239">
        <v>0</v>
      </c>
      <c r="AH90" s="239"/>
      <c r="AI90" s="239"/>
      <c r="AJ90" s="239"/>
      <c r="AK90" s="239"/>
      <c r="AL90" s="239"/>
      <c r="AM90" s="239"/>
      <c r="AN90" s="239">
        <v>0</v>
      </c>
      <c r="AO90" s="239"/>
      <c r="AP90" s="239"/>
      <c r="AQ90" s="37"/>
      <c r="AS90" s="80" t="s">
        <v>88</v>
      </c>
      <c r="AT90" s="81" t="s">
        <v>89</v>
      </c>
      <c r="AU90" s="81" t="s">
        <v>42</v>
      </c>
      <c r="AV90" s="82" t="s">
        <v>65</v>
      </c>
    </row>
    <row r="91" spans="1:76" s="1" customFormat="1" ht="10.9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7"/>
      <c r="AS91" s="102"/>
      <c r="AT91" s="103"/>
      <c r="AU91" s="103"/>
      <c r="AV91" s="104"/>
    </row>
    <row r="92" spans="1:76" s="1" customFormat="1" ht="30" customHeight="1">
      <c r="B92" s="35"/>
      <c r="C92" s="105" t="s">
        <v>90</v>
      </c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240">
        <f>ROUND(AG87+AG90,2)</f>
        <v>2905620.99</v>
      </c>
      <c r="AH92" s="240"/>
      <c r="AI92" s="240"/>
      <c r="AJ92" s="240"/>
      <c r="AK92" s="240"/>
      <c r="AL92" s="240"/>
      <c r="AM92" s="240"/>
      <c r="AN92" s="240">
        <f>AN87+AN90</f>
        <v>3515801.4000000004</v>
      </c>
      <c r="AO92" s="240"/>
      <c r="AP92" s="240"/>
      <c r="AQ92" s="37"/>
    </row>
    <row r="93" spans="1:76" s="1" customFormat="1" ht="6.95" customHeight="1"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1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4 - SO - 04 Zpevněné plochy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7"/>
      <c r="B1" s="15"/>
      <c r="C1" s="15"/>
      <c r="D1" s="16" t="s">
        <v>1</v>
      </c>
      <c r="E1" s="15"/>
      <c r="F1" s="17" t="s">
        <v>91</v>
      </c>
      <c r="G1" s="17"/>
      <c r="H1" s="294" t="s">
        <v>92</v>
      </c>
      <c r="I1" s="294"/>
      <c r="J1" s="294"/>
      <c r="K1" s="294"/>
      <c r="L1" s="17" t="s">
        <v>93</v>
      </c>
      <c r="M1" s="15"/>
      <c r="N1" s="15"/>
      <c r="O1" s="16" t="s">
        <v>94</v>
      </c>
      <c r="P1" s="15"/>
      <c r="Q1" s="15"/>
      <c r="R1" s="15"/>
      <c r="S1" s="17" t="s">
        <v>95</v>
      </c>
      <c r="T1" s="17"/>
      <c r="U1" s="107"/>
      <c r="V1" s="10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41" t="s">
        <v>8</v>
      </c>
      <c r="T2" s="242"/>
      <c r="U2" s="242"/>
      <c r="V2" s="242"/>
      <c r="W2" s="242"/>
      <c r="X2" s="242"/>
      <c r="Y2" s="242"/>
      <c r="Z2" s="242"/>
      <c r="AA2" s="242"/>
      <c r="AB2" s="242"/>
      <c r="AC2" s="242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96</v>
      </c>
    </row>
    <row r="4" spans="1:66" ht="36.950000000000003" customHeight="1">
      <c r="B4" s="25"/>
      <c r="C4" s="206" t="s">
        <v>97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6"/>
      <c r="T4" s="27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17</v>
      </c>
      <c r="E6" s="28"/>
      <c r="F6" s="243" t="str">
        <f>'Rekapitulace stavby'!K6</f>
        <v>Modernizace dílenského areálu, SŠTŘ, Nový Bydžov - Hlušice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8"/>
      <c r="R6" s="26"/>
    </row>
    <row r="7" spans="1:66" s="1" customFormat="1" ht="32.85" customHeight="1">
      <c r="B7" s="35"/>
      <c r="C7" s="36"/>
      <c r="D7" s="31" t="s">
        <v>98</v>
      </c>
      <c r="E7" s="36"/>
      <c r="F7" s="210" t="s">
        <v>99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36"/>
      <c r="R7" s="37"/>
    </row>
    <row r="8" spans="1:66" s="1" customFormat="1" ht="14.45" customHeight="1">
      <c r="B8" s="35"/>
      <c r="C8" s="36"/>
      <c r="D8" s="32" t="s">
        <v>20</v>
      </c>
      <c r="E8" s="36"/>
      <c r="F8" s="30" t="s">
        <v>21</v>
      </c>
      <c r="G8" s="36"/>
      <c r="H8" s="36"/>
      <c r="I8" s="36"/>
      <c r="J8" s="36"/>
      <c r="K8" s="36"/>
      <c r="L8" s="36"/>
      <c r="M8" s="32" t="s">
        <v>22</v>
      </c>
      <c r="N8" s="36"/>
      <c r="O8" s="30" t="s">
        <v>21</v>
      </c>
      <c r="P8" s="36"/>
      <c r="Q8" s="36"/>
      <c r="R8" s="37"/>
    </row>
    <row r="9" spans="1:66" s="1" customFormat="1" ht="14.45" customHeight="1">
      <c r="B9" s="35"/>
      <c r="C9" s="36"/>
      <c r="D9" s="32" t="s">
        <v>24</v>
      </c>
      <c r="E9" s="36"/>
      <c r="F9" s="30" t="s">
        <v>25</v>
      </c>
      <c r="G9" s="36"/>
      <c r="H9" s="36"/>
      <c r="I9" s="36"/>
      <c r="J9" s="36"/>
      <c r="K9" s="36"/>
      <c r="L9" s="36"/>
      <c r="M9" s="32" t="s">
        <v>26</v>
      </c>
      <c r="N9" s="36"/>
      <c r="O9" s="246" t="str">
        <f>'Rekapitulace stavby'!AN8</f>
        <v>21. 11. 2016</v>
      </c>
      <c r="P9" s="246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2" t="s">
        <v>28</v>
      </c>
      <c r="E11" s="36"/>
      <c r="F11" s="36"/>
      <c r="G11" s="36"/>
      <c r="H11" s="36"/>
      <c r="I11" s="36"/>
      <c r="J11" s="36"/>
      <c r="K11" s="36"/>
      <c r="L11" s="36"/>
      <c r="M11" s="32" t="s">
        <v>29</v>
      </c>
      <c r="N11" s="36"/>
      <c r="O11" s="208" t="s">
        <v>21</v>
      </c>
      <c r="P11" s="208"/>
      <c r="Q11" s="36"/>
      <c r="R11" s="37"/>
    </row>
    <row r="12" spans="1:66" s="1" customFormat="1" ht="18" customHeight="1">
      <c r="B12" s="35"/>
      <c r="C12" s="36"/>
      <c r="D12" s="36"/>
      <c r="E12" s="30" t="s">
        <v>30</v>
      </c>
      <c r="F12" s="36"/>
      <c r="G12" s="36"/>
      <c r="H12" s="36"/>
      <c r="I12" s="36"/>
      <c r="J12" s="36"/>
      <c r="K12" s="36"/>
      <c r="L12" s="36"/>
      <c r="M12" s="32" t="s">
        <v>31</v>
      </c>
      <c r="N12" s="36"/>
      <c r="O12" s="208" t="s">
        <v>21</v>
      </c>
      <c r="P12" s="208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2" t="s">
        <v>32</v>
      </c>
      <c r="E14" s="36"/>
      <c r="F14" s="36"/>
      <c r="G14" s="36"/>
      <c r="H14" s="36"/>
      <c r="I14" s="36"/>
      <c r="J14" s="36"/>
      <c r="K14" s="36"/>
      <c r="L14" s="36"/>
      <c r="M14" s="32" t="s">
        <v>29</v>
      </c>
      <c r="N14" s="36"/>
      <c r="O14" s="208" t="str">
        <f>IF('Rekapitulace stavby'!AN13="","",'Rekapitulace stavby'!AN13)</f>
        <v/>
      </c>
      <c r="P14" s="208"/>
      <c r="Q14" s="36"/>
      <c r="R14" s="37"/>
    </row>
    <row r="15" spans="1:66" s="1" customFormat="1" ht="18" customHeight="1">
      <c r="B15" s="35"/>
      <c r="C15" s="36"/>
      <c r="D15" s="36"/>
      <c r="E15" s="30" t="str">
        <f>IF('Rekapitulace stavby'!E14="","",'Rekapitulace stavby'!E14)</f>
        <v xml:space="preserve"> </v>
      </c>
      <c r="F15" s="36"/>
      <c r="G15" s="36"/>
      <c r="H15" s="36"/>
      <c r="I15" s="36"/>
      <c r="J15" s="36"/>
      <c r="K15" s="36"/>
      <c r="L15" s="36"/>
      <c r="M15" s="32" t="s">
        <v>31</v>
      </c>
      <c r="N15" s="36"/>
      <c r="O15" s="208" t="str">
        <f>IF('Rekapitulace stavby'!AN14="","",'Rekapitulace stavby'!AN14)</f>
        <v/>
      </c>
      <c r="P15" s="208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2" t="s">
        <v>34</v>
      </c>
      <c r="E17" s="36"/>
      <c r="F17" s="36"/>
      <c r="G17" s="36"/>
      <c r="H17" s="36"/>
      <c r="I17" s="36"/>
      <c r="J17" s="36"/>
      <c r="K17" s="36"/>
      <c r="L17" s="36"/>
      <c r="M17" s="32" t="s">
        <v>29</v>
      </c>
      <c r="N17" s="36"/>
      <c r="O17" s="208" t="str">
        <f>IF('Rekapitulace stavby'!AN16="","",'Rekapitulace stavby'!AN16)</f>
        <v/>
      </c>
      <c r="P17" s="208"/>
      <c r="Q17" s="36"/>
      <c r="R17" s="37"/>
    </row>
    <row r="18" spans="2:18" s="1" customFormat="1" ht="18" customHeight="1">
      <c r="B18" s="35"/>
      <c r="C18" s="36"/>
      <c r="D18" s="36"/>
      <c r="E18" s="30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2" t="s">
        <v>31</v>
      </c>
      <c r="N18" s="36"/>
      <c r="O18" s="208" t="str">
        <f>IF('Rekapitulace stavby'!AN17="","",'Rekapitulace stavby'!AN17)</f>
        <v/>
      </c>
      <c r="P18" s="208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2" t="s">
        <v>36</v>
      </c>
      <c r="E20" s="36"/>
      <c r="F20" s="36"/>
      <c r="G20" s="36"/>
      <c r="H20" s="36"/>
      <c r="I20" s="36"/>
      <c r="J20" s="36"/>
      <c r="K20" s="36"/>
      <c r="L20" s="36"/>
      <c r="M20" s="32" t="s">
        <v>29</v>
      </c>
      <c r="N20" s="36"/>
      <c r="O20" s="208" t="s">
        <v>21</v>
      </c>
      <c r="P20" s="208"/>
      <c r="Q20" s="36"/>
      <c r="R20" s="37"/>
    </row>
    <row r="21" spans="2:18" s="1" customFormat="1" ht="18" customHeight="1">
      <c r="B21" s="35"/>
      <c r="C21" s="36"/>
      <c r="D21" s="36"/>
      <c r="E21" s="30" t="s">
        <v>37</v>
      </c>
      <c r="F21" s="36"/>
      <c r="G21" s="36"/>
      <c r="H21" s="36"/>
      <c r="I21" s="36"/>
      <c r="J21" s="36"/>
      <c r="K21" s="36"/>
      <c r="L21" s="36"/>
      <c r="M21" s="32" t="s">
        <v>31</v>
      </c>
      <c r="N21" s="36"/>
      <c r="O21" s="208" t="s">
        <v>21</v>
      </c>
      <c r="P21" s="208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2" t="s">
        <v>38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11" t="s">
        <v>21</v>
      </c>
      <c r="F24" s="211"/>
      <c r="G24" s="211"/>
      <c r="H24" s="211"/>
      <c r="I24" s="211"/>
      <c r="J24" s="211"/>
      <c r="K24" s="211"/>
      <c r="L24" s="211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08" t="s">
        <v>100</v>
      </c>
      <c r="E27" s="36"/>
      <c r="F27" s="36"/>
      <c r="G27" s="36"/>
      <c r="H27" s="36"/>
      <c r="I27" s="36"/>
      <c r="J27" s="36"/>
      <c r="K27" s="36"/>
      <c r="L27" s="36"/>
      <c r="M27" s="212">
        <f>N88</f>
        <v>2843446.65</v>
      </c>
      <c r="N27" s="212"/>
      <c r="O27" s="212"/>
      <c r="P27" s="212"/>
      <c r="Q27" s="36"/>
      <c r="R27" s="37"/>
    </row>
    <row r="28" spans="2:18" s="1" customFormat="1" ht="14.45" customHeight="1">
      <c r="B28" s="35"/>
      <c r="C28" s="36"/>
      <c r="D28" s="34" t="s">
        <v>101</v>
      </c>
      <c r="E28" s="36"/>
      <c r="F28" s="36"/>
      <c r="G28" s="36"/>
      <c r="H28" s="36"/>
      <c r="I28" s="36"/>
      <c r="J28" s="36"/>
      <c r="K28" s="36"/>
      <c r="L28" s="36"/>
      <c r="M28" s="212">
        <f>N104</f>
        <v>62174.34</v>
      </c>
      <c r="N28" s="212"/>
      <c r="O28" s="212"/>
      <c r="P28" s="212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09" t="s">
        <v>41</v>
      </c>
      <c r="E30" s="36"/>
      <c r="F30" s="36"/>
      <c r="G30" s="36"/>
      <c r="H30" s="36"/>
      <c r="I30" s="36"/>
      <c r="J30" s="36"/>
      <c r="K30" s="36"/>
      <c r="L30" s="36"/>
      <c r="M30" s="247">
        <f>ROUND(M27+M28,2)</f>
        <v>2905620.99</v>
      </c>
      <c r="N30" s="245"/>
      <c r="O30" s="245"/>
      <c r="P30" s="245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42</v>
      </c>
      <c r="E32" s="42" t="s">
        <v>43</v>
      </c>
      <c r="F32" s="43">
        <v>0.21</v>
      </c>
      <c r="G32" s="110" t="s">
        <v>44</v>
      </c>
      <c r="H32" s="248">
        <f>ROUND((SUM(BE104:BE107)+SUM(BE125:BE489)), 2)</f>
        <v>2905620.99</v>
      </c>
      <c r="I32" s="245"/>
      <c r="J32" s="245"/>
      <c r="K32" s="36"/>
      <c r="L32" s="36"/>
      <c r="M32" s="248">
        <f>ROUND(ROUND((SUM(BE104:BE107)+SUM(BE125:BE489)), 2)*F32, 2)</f>
        <v>610180.41</v>
      </c>
      <c r="N32" s="245"/>
      <c r="O32" s="245"/>
      <c r="P32" s="245"/>
      <c r="Q32" s="36"/>
      <c r="R32" s="37"/>
    </row>
    <row r="33" spans="2:18" s="1" customFormat="1" ht="14.45" customHeight="1">
      <c r="B33" s="35"/>
      <c r="C33" s="36"/>
      <c r="D33" s="36"/>
      <c r="E33" s="42" t="s">
        <v>45</v>
      </c>
      <c r="F33" s="43">
        <v>0.15</v>
      </c>
      <c r="G33" s="110" t="s">
        <v>44</v>
      </c>
      <c r="H33" s="248">
        <f>ROUND((SUM(BF104:BF107)+SUM(BF125:BF489)), 2)</f>
        <v>0</v>
      </c>
      <c r="I33" s="245"/>
      <c r="J33" s="245"/>
      <c r="K33" s="36"/>
      <c r="L33" s="36"/>
      <c r="M33" s="248">
        <f>ROUND(ROUND((SUM(BF104:BF107)+SUM(BF125:BF489)), 2)*F33, 2)</f>
        <v>0</v>
      </c>
      <c r="N33" s="245"/>
      <c r="O33" s="245"/>
      <c r="P33" s="245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46</v>
      </c>
      <c r="F34" s="43">
        <v>0.21</v>
      </c>
      <c r="G34" s="110" t="s">
        <v>44</v>
      </c>
      <c r="H34" s="248">
        <f>ROUND((SUM(BG104:BG107)+SUM(BG125:BG489)), 2)</f>
        <v>0</v>
      </c>
      <c r="I34" s="245"/>
      <c r="J34" s="245"/>
      <c r="K34" s="36"/>
      <c r="L34" s="36"/>
      <c r="M34" s="248">
        <v>0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47</v>
      </c>
      <c r="F35" s="43">
        <v>0.15</v>
      </c>
      <c r="G35" s="110" t="s">
        <v>44</v>
      </c>
      <c r="H35" s="248">
        <f>ROUND((SUM(BH104:BH107)+SUM(BH125:BH489)), 2)</f>
        <v>0</v>
      </c>
      <c r="I35" s="245"/>
      <c r="J35" s="245"/>
      <c r="K35" s="36"/>
      <c r="L35" s="36"/>
      <c r="M35" s="248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48</v>
      </c>
      <c r="F36" s="43">
        <v>0</v>
      </c>
      <c r="G36" s="110" t="s">
        <v>44</v>
      </c>
      <c r="H36" s="248">
        <f>ROUND((SUM(BI104:BI107)+SUM(BI125:BI489)), 2)</f>
        <v>0</v>
      </c>
      <c r="I36" s="245"/>
      <c r="J36" s="245"/>
      <c r="K36" s="36"/>
      <c r="L36" s="36"/>
      <c r="M36" s="248">
        <v>0</v>
      </c>
      <c r="N36" s="245"/>
      <c r="O36" s="245"/>
      <c r="P36" s="245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06"/>
      <c r="D38" s="111" t="s">
        <v>49</v>
      </c>
      <c r="E38" s="79"/>
      <c r="F38" s="79"/>
      <c r="G38" s="112" t="s">
        <v>50</v>
      </c>
      <c r="H38" s="113" t="s">
        <v>51</v>
      </c>
      <c r="I38" s="79"/>
      <c r="J38" s="79"/>
      <c r="K38" s="79"/>
      <c r="L38" s="249">
        <f>SUM(M30:M36)</f>
        <v>3515801.4000000004</v>
      </c>
      <c r="M38" s="249"/>
      <c r="N38" s="249"/>
      <c r="O38" s="249"/>
      <c r="P38" s="250"/>
      <c r="Q38" s="106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5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6"/>
    </row>
    <row r="52" spans="2:18" ht="13.5">
      <c r="B52" s="25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6"/>
    </row>
    <row r="53" spans="2:18" ht="13.5">
      <c r="B53" s="25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6"/>
    </row>
    <row r="54" spans="2:18" ht="13.5">
      <c r="B54" s="25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6"/>
    </row>
    <row r="55" spans="2:18" ht="13.5">
      <c r="B55" s="25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6"/>
    </row>
    <row r="56" spans="2:18" ht="13.5">
      <c r="B56" s="25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6"/>
    </row>
    <row r="57" spans="2:18" ht="13.5">
      <c r="B57" s="25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6"/>
    </row>
    <row r="58" spans="2:18" ht="13.5">
      <c r="B58" s="25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6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5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6"/>
    </row>
    <row r="63" spans="2:18" ht="13.5">
      <c r="B63" s="25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6"/>
    </row>
    <row r="64" spans="2:18" ht="13.5">
      <c r="B64" s="25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6"/>
    </row>
    <row r="65" spans="2:21" ht="13.5">
      <c r="B65" s="25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6"/>
    </row>
    <row r="66" spans="2:21" ht="13.5">
      <c r="B66" s="25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6"/>
    </row>
    <row r="67" spans="2:21" ht="13.5">
      <c r="B67" s="25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6"/>
    </row>
    <row r="68" spans="2:21" ht="13.5">
      <c r="B68" s="25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6"/>
    </row>
    <row r="69" spans="2:21" ht="13.5">
      <c r="B69" s="25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6"/>
    </row>
    <row r="70" spans="2:21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5"/>
      <c r="C76" s="206" t="s">
        <v>102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7"/>
      <c r="T76" s="117"/>
      <c r="U76" s="117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17"/>
      <c r="U77" s="117"/>
    </row>
    <row r="78" spans="2:21" s="1" customFormat="1" ht="30" customHeight="1">
      <c r="B78" s="35"/>
      <c r="C78" s="32" t="s">
        <v>17</v>
      </c>
      <c r="D78" s="36"/>
      <c r="E78" s="36"/>
      <c r="F78" s="243" t="str">
        <f>F6</f>
        <v>Modernizace dílenského areálu, SŠTŘ, Nový Bydžov - Hlušice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6"/>
      <c r="R78" s="37"/>
      <c r="T78" s="117"/>
      <c r="U78" s="117"/>
    </row>
    <row r="79" spans="2:21" s="1" customFormat="1" ht="36.950000000000003" customHeight="1">
      <c r="B79" s="35"/>
      <c r="C79" s="69" t="s">
        <v>98</v>
      </c>
      <c r="D79" s="36"/>
      <c r="E79" s="36"/>
      <c r="F79" s="222" t="str">
        <f>F7</f>
        <v>04 - SO - 04 Zpevněné plochy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36"/>
      <c r="R79" s="37"/>
      <c r="T79" s="117"/>
      <c r="U79" s="117"/>
    </row>
    <row r="80" spans="2:21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  <c r="T80" s="117"/>
      <c r="U80" s="117"/>
    </row>
    <row r="81" spans="2:47" s="1" customFormat="1" ht="18" customHeight="1">
      <c r="B81" s="35"/>
      <c r="C81" s="32" t="s">
        <v>24</v>
      </c>
      <c r="D81" s="36"/>
      <c r="E81" s="36"/>
      <c r="F81" s="30" t="str">
        <f>F9</f>
        <v>Hlušice</v>
      </c>
      <c r="G81" s="36"/>
      <c r="H81" s="36"/>
      <c r="I81" s="36"/>
      <c r="J81" s="36"/>
      <c r="K81" s="32" t="s">
        <v>26</v>
      </c>
      <c r="L81" s="36"/>
      <c r="M81" s="246" t="str">
        <f>IF(O9="","",O9)</f>
        <v>21. 11. 2016</v>
      </c>
      <c r="N81" s="246"/>
      <c r="O81" s="246"/>
      <c r="P81" s="246"/>
      <c r="Q81" s="36"/>
      <c r="R81" s="37"/>
      <c r="T81" s="117"/>
      <c r="U81" s="11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  <c r="T82" s="117"/>
      <c r="U82" s="117"/>
    </row>
    <row r="83" spans="2:47" s="1" customFormat="1">
      <c r="B83" s="35"/>
      <c r="C83" s="32" t="s">
        <v>28</v>
      </c>
      <c r="D83" s="36"/>
      <c r="E83" s="36"/>
      <c r="F83" s="30" t="str">
        <f>E12</f>
        <v>SŠTŘ, Nový Bydžov, Dr. M. Tyrše 112</v>
      </c>
      <c r="G83" s="36"/>
      <c r="H83" s="36"/>
      <c r="I83" s="36"/>
      <c r="J83" s="36"/>
      <c r="K83" s="32" t="s">
        <v>34</v>
      </c>
      <c r="L83" s="36"/>
      <c r="M83" s="208" t="str">
        <f>E18</f>
        <v xml:space="preserve"> </v>
      </c>
      <c r="N83" s="208"/>
      <c r="O83" s="208"/>
      <c r="P83" s="208"/>
      <c r="Q83" s="208"/>
      <c r="R83" s="37"/>
      <c r="T83" s="117"/>
      <c r="U83" s="117"/>
    </row>
    <row r="84" spans="2:47" s="1" customFormat="1" ht="14.45" customHeight="1">
      <c r="B84" s="35"/>
      <c r="C84" s="32" t="s">
        <v>32</v>
      </c>
      <c r="D84" s="36"/>
      <c r="E84" s="36"/>
      <c r="F84" s="30" t="str">
        <f>IF(E15="","",E15)</f>
        <v xml:space="preserve"> </v>
      </c>
      <c r="G84" s="36"/>
      <c r="H84" s="36"/>
      <c r="I84" s="36"/>
      <c r="J84" s="36"/>
      <c r="K84" s="32" t="s">
        <v>36</v>
      </c>
      <c r="L84" s="36"/>
      <c r="M84" s="208" t="str">
        <f>E21</f>
        <v>Hájková Blanka</v>
      </c>
      <c r="N84" s="208"/>
      <c r="O84" s="208"/>
      <c r="P84" s="208"/>
      <c r="Q84" s="208"/>
      <c r="R84" s="37"/>
      <c r="T84" s="117"/>
      <c r="U84" s="11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  <c r="T85" s="117"/>
      <c r="U85" s="117"/>
    </row>
    <row r="86" spans="2:47" s="1" customFormat="1" ht="29.25" customHeight="1">
      <c r="B86" s="35"/>
      <c r="C86" s="251" t="s">
        <v>103</v>
      </c>
      <c r="D86" s="252"/>
      <c r="E86" s="252"/>
      <c r="F86" s="252"/>
      <c r="G86" s="252"/>
      <c r="H86" s="106"/>
      <c r="I86" s="106"/>
      <c r="J86" s="106"/>
      <c r="K86" s="106"/>
      <c r="L86" s="106"/>
      <c r="M86" s="106"/>
      <c r="N86" s="251" t="s">
        <v>104</v>
      </c>
      <c r="O86" s="252"/>
      <c r="P86" s="252"/>
      <c r="Q86" s="252"/>
      <c r="R86" s="37"/>
      <c r="T86" s="117"/>
      <c r="U86" s="11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  <c r="T87" s="117"/>
      <c r="U87" s="117"/>
    </row>
    <row r="88" spans="2:47" s="1" customFormat="1" ht="29.25" customHeight="1">
      <c r="B88" s="35"/>
      <c r="C88" s="118" t="s">
        <v>105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39">
        <f>N125</f>
        <v>2843446.65</v>
      </c>
      <c r="O88" s="253"/>
      <c r="P88" s="253"/>
      <c r="Q88" s="253"/>
      <c r="R88" s="37"/>
      <c r="T88" s="117"/>
      <c r="U88" s="117"/>
      <c r="AU88" s="21" t="s">
        <v>106</v>
      </c>
    </row>
    <row r="89" spans="2:47" s="6" customFormat="1" ht="24.95" customHeight="1">
      <c r="B89" s="119"/>
      <c r="C89" s="120"/>
      <c r="D89" s="121" t="s">
        <v>107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54">
        <f>N126</f>
        <v>2750918.71</v>
      </c>
      <c r="O89" s="255"/>
      <c r="P89" s="255"/>
      <c r="Q89" s="255"/>
      <c r="R89" s="122"/>
      <c r="T89" s="123"/>
      <c r="U89" s="123"/>
    </row>
    <row r="90" spans="2:47" s="7" customFormat="1" ht="19.899999999999999" customHeight="1">
      <c r="B90" s="124"/>
      <c r="C90" s="125"/>
      <c r="D90" s="126" t="s">
        <v>108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56">
        <f>N127</f>
        <v>381789.69999999995</v>
      </c>
      <c r="O90" s="257"/>
      <c r="P90" s="257"/>
      <c r="Q90" s="257"/>
      <c r="R90" s="127"/>
      <c r="T90" s="128"/>
      <c r="U90" s="128"/>
    </row>
    <row r="91" spans="2:47" s="7" customFormat="1" ht="19.899999999999999" customHeight="1">
      <c r="B91" s="124"/>
      <c r="C91" s="125"/>
      <c r="D91" s="126" t="s">
        <v>109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56">
        <f>N214</f>
        <v>5260.94</v>
      </c>
      <c r="O91" s="257"/>
      <c r="P91" s="257"/>
      <c r="Q91" s="257"/>
      <c r="R91" s="127"/>
      <c r="T91" s="128"/>
      <c r="U91" s="128"/>
    </row>
    <row r="92" spans="2:47" s="7" customFormat="1" ht="19.899999999999999" customHeight="1">
      <c r="B92" s="124"/>
      <c r="C92" s="125"/>
      <c r="D92" s="126" t="s">
        <v>110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56">
        <f>N223</f>
        <v>19016.080000000002</v>
      </c>
      <c r="O92" s="257"/>
      <c r="P92" s="257"/>
      <c r="Q92" s="257"/>
      <c r="R92" s="127"/>
      <c r="T92" s="128"/>
      <c r="U92" s="128"/>
    </row>
    <row r="93" spans="2:47" s="7" customFormat="1" ht="19.899999999999999" customHeight="1">
      <c r="B93" s="124"/>
      <c r="C93" s="125"/>
      <c r="D93" s="126" t="s">
        <v>111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56">
        <f>N233</f>
        <v>17894.32</v>
      </c>
      <c r="O93" s="257"/>
      <c r="P93" s="257"/>
      <c r="Q93" s="257"/>
      <c r="R93" s="127"/>
      <c r="T93" s="128"/>
      <c r="U93" s="128"/>
    </row>
    <row r="94" spans="2:47" s="7" customFormat="1" ht="19.899999999999999" customHeight="1">
      <c r="B94" s="124"/>
      <c r="C94" s="125"/>
      <c r="D94" s="126" t="s">
        <v>112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56">
        <f>N238</f>
        <v>1118341.78</v>
      </c>
      <c r="O94" s="257"/>
      <c r="P94" s="257"/>
      <c r="Q94" s="257"/>
      <c r="R94" s="127"/>
      <c r="T94" s="128"/>
      <c r="U94" s="128"/>
    </row>
    <row r="95" spans="2:47" s="7" customFormat="1" ht="19.899999999999999" customHeight="1">
      <c r="B95" s="124"/>
      <c r="C95" s="125"/>
      <c r="D95" s="126" t="s">
        <v>113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56">
        <f>N313</f>
        <v>6268.42</v>
      </c>
      <c r="O95" s="257"/>
      <c r="P95" s="257"/>
      <c r="Q95" s="257"/>
      <c r="R95" s="127"/>
      <c r="T95" s="128"/>
      <c r="U95" s="128"/>
    </row>
    <row r="96" spans="2:47" s="7" customFormat="1" ht="19.899999999999999" customHeight="1">
      <c r="B96" s="124"/>
      <c r="C96" s="125"/>
      <c r="D96" s="126" t="s">
        <v>114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56">
        <f>N330</f>
        <v>276283.02999999997</v>
      </c>
      <c r="O96" s="257"/>
      <c r="P96" s="257"/>
      <c r="Q96" s="257"/>
      <c r="R96" s="127"/>
      <c r="T96" s="128"/>
      <c r="U96" s="128"/>
    </row>
    <row r="97" spans="2:65" s="7" customFormat="1" ht="19.899999999999999" customHeight="1">
      <c r="B97" s="124"/>
      <c r="C97" s="125"/>
      <c r="D97" s="126" t="s">
        <v>115</v>
      </c>
      <c r="E97" s="125"/>
      <c r="F97" s="125"/>
      <c r="G97" s="125"/>
      <c r="H97" s="125"/>
      <c r="I97" s="125"/>
      <c r="J97" s="125"/>
      <c r="K97" s="125"/>
      <c r="L97" s="125"/>
      <c r="M97" s="125"/>
      <c r="N97" s="256">
        <f>N365</f>
        <v>683408.48999999987</v>
      </c>
      <c r="O97" s="257"/>
      <c r="P97" s="257"/>
      <c r="Q97" s="257"/>
      <c r="R97" s="127"/>
      <c r="T97" s="128"/>
      <c r="U97" s="128"/>
    </row>
    <row r="98" spans="2:65" s="7" customFormat="1" ht="14.85" customHeight="1">
      <c r="B98" s="124"/>
      <c r="C98" s="125"/>
      <c r="D98" s="126" t="s">
        <v>116</v>
      </c>
      <c r="E98" s="125"/>
      <c r="F98" s="125"/>
      <c r="G98" s="125"/>
      <c r="H98" s="125"/>
      <c r="I98" s="125"/>
      <c r="J98" s="125"/>
      <c r="K98" s="125"/>
      <c r="L98" s="125"/>
      <c r="M98" s="125"/>
      <c r="N98" s="256">
        <f>N445</f>
        <v>0</v>
      </c>
      <c r="O98" s="257"/>
      <c r="P98" s="257"/>
      <c r="Q98" s="257"/>
      <c r="R98" s="127"/>
      <c r="T98" s="128"/>
      <c r="U98" s="128"/>
    </row>
    <row r="99" spans="2:65" s="7" customFormat="1" ht="19.899999999999999" customHeight="1">
      <c r="B99" s="124"/>
      <c r="C99" s="125"/>
      <c r="D99" s="126" t="s">
        <v>117</v>
      </c>
      <c r="E99" s="125"/>
      <c r="F99" s="125"/>
      <c r="G99" s="125"/>
      <c r="H99" s="125"/>
      <c r="I99" s="125"/>
      <c r="J99" s="125"/>
      <c r="K99" s="125"/>
      <c r="L99" s="125"/>
      <c r="M99" s="125"/>
      <c r="N99" s="256">
        <f>N446</f>
        <v>242655.95</v>
      </c>
      <c r="O99" s="257"/>
      <c r="P99" s="257"/>
      <c r="Q99" s="257"/>
      <c r="R99" s="127"/>
      <c r="T99" s="128"/>
      <c r="U99" s="128"/>
    </row>
    <row r="100" spans="2:65" s="6" customFormat="1" ht="24.95" customHeight="1">
      <c r="B100" s="119"/>
      <c r="C100" s="120"/>
      <c r="D100" s="121" t="s">
        <v>118</v>
      </c>
      <c r="E100" s="120"/>
      <c r="F100" s="120"/>
      <c r="G100" s="120"/>
      <c r="H100" s="120"/>
      <c r="I100" s="120"/>
      <c r="J100" s="120"/>
      <c r="K100" s="120"/>
      <c r="L100" s="120"/>
      <c r="M100" s="120"/>
      <c r="N100" s="254">
        <f>N448</f>
        <v>37837.939999999995</v>
      </c>
      <c r="O100" s="255"/>
      <c r="P100" s="255"/>
      <c r="Q100" s="255"/>
      <c r="R100" s="122"/>
      <c r="T100" s="123"/>
      <c r="U100" s="123"/>
    </row>
    <row r="101" spans="2:65" s="7" customFormat="1" ht="19.899999999999999" customHeight="1">
      <c r="B101" s="124"/>
      <c r="C101" s="125"/>
      <c r="D101" s="126" t="s">
        <v>119</v>
      </c>
      <c r="E101" s="125"/>
      <c r="F101" s="125"/>
      <c r="G101" s="125"/>
      <c r="H101" s="125"/>
      <c r="I101" s="125"/>
      <c r="J101" s="125"/>
      <c r="K101" s="125"/>
      <c r="L101" s="125"/>
      <c r="M101" s="125"/>
      <c r="N101" s="256">
        <f>N449</f>
        <v>37837.939999999995</v>
      </c>
      <c r="O101" s="257"/>
      <c r="P101" s="257"/>
      <c r="Q101" s="257"/>
      <c r="R101" s="127"/>
      <c r="T101" s="128"/>
      <c r="U101" s="128"/>
    </row>
    <row r="102" spans="2:65" s="6" customFormat="1" ht="24.95" customHeight="1">
      <c r="B102" s="119"/>
      <c r="C102" s="120"/>
      <c r="D102" s="121" t="s">
        <v>120</v>
      </c>
      <c r="E102" s="120"/>
      <c r="F102" s="120"/>
      <c r="G102" s="120"/>
      <c r="H102" s="120"/>
      <c r="I102" s="120"/>
      <c r="J102" s="120"/>
      <c r="K102" s="120"/>
      <c r="L102" s="120"/>
      <c r="M102" s="120"/>
      <c r="N102" s="254">
        <f>N477</f>
        <v>54690</v>
      </c>
      <c r="O102" s="255"/>
      <c r="P102" s="255"/>
      <c r="Q102" s="255"/>
      <c r="R102" s="122"/>
      <c r="T102" s="123"/>
      <c r="U102" s="123"/>
    </row>
    <row r="103" spans="2:65" s="1" customFormat="1" ht="21.75" customHeight="1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7"/>
      <c r="T103" s="117"/>
      <c r="U103" s="117"/>
    </row>
    <row r="104" spans="2:65" s="1" customFormat="1" ht="29.25" customHeight="1">
      <c r="B104" s="35"/>
      <c r="C104" s="118" t="s">
        <v>121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253">
        <f>ROUND(N105+N106,2)</f>
        <v>62174.34</v>
      </c>
      <c r="O104" s="258"/>
      <c r="P104" s="258"/>
      <c r="Q104" s="258"/>
      <c r="R104" s="37"/>
      <c r="T104" s="129"/>
      <c r="U104" s="130" t="s">
        <v>42</v>
      </c>
    </row>
    <row r="105" spans="2:65" s="1" customFormat="1" ht="18" customHeight="1">
      <c r="B105" s="35"/>
      <c r="C105" s="36"/>
      <c r="D105" s="259" t="s">
        <v>122</v>
      </c>
      <c r="E105" s="259"/>
      <c r="F105" s="259"/>
      <c r="G105" s="259"/>
      <c r="H105" s="259"/>
      <c r="I105" s="36"/>
      <c r="J105" s="36"/>
      <c r="K105" s="36"/>
      <c r="L105" s="36"/>
      <c r="M105" s="36"/>
      <c r="N105" s="256">
        <v>56522.13</v>
      </c>
      <c r="O105" s="256"/>
      <c r="P105" s="256"/>
      <c r="Q105" s="256"/>
      <c r="R105" s="37"/>
      <c r="S105" s="131"/>
      <c r="T105" s="132"/>
      <c r="U105" s="133" t="s">
        <v>43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5" t="s">
        <v>123</v>
      </c>
      <c r="AZ105" s="134"/>
      <c r="BA105" s="134"/>
      <c r="BB105" s="134"/>
      <c r="BC105" s="134"/>
      <c r="BD105" s="134"/>
      <c r="BE105" s="136">
        <f>IF(U105="základní",N105,0)</f>
        <v>56522.13</v>
      </c>
      <c r="BF105" s="136">
        <f>IF(U105="snížená",N105,0)</f>
        <v>0</v>
      </c>
      <c r="BG105" s="136">
        <f>IF(U105="zákl. přenesená",N105,0)</f>
        <v>0</v>
      </c>
      <c r="BH105" s="136">
        <f>IF(U105="sníž. přenesená",N105,0)</f>
        <v>0</v>
      </c>
      <c r="BI105" s="136">
        <f>IF(U105="nulová",N105,0)</f>
        <v>0</v>
      </c>
      <c r="BJ105" s="135" t="s">
        <v>23</v>
      </c>
      <c r="BK105" s="134"/>
      <c r="BL105" s="134"/>
      <c r="BM105" s="134"/>
    </row>
    <row r="106" spans="2:65" s="1" customFormat="1" ht="18" customHeight="1">
      <c r="B106" s="35"/>
      <c r="C106" s="36"/>
      <c r="D106" s="259" t="s">
        <v>124</v>
      </c>
      <c r="E106" s="259"/>
      <c r="F106" s="259"/>
      <c r="G106" s="259"/>
      <c r="H106" s="259"/>
      <c r="I106" s="36"/>
      <c r="J106" s="36"/>
      <c r="K106" s="36"/>
      <c r="L106" s="36"/>
      <c r="M106" s="36"/>
      <c r="N106" s="256">
        <v>5652.21</v>
      </c>
      <c r="O106" s="256"/>
      <c r="P106" s="256"/>
      <c r="Q106" s="256"/>
      <c r="R106" s="37"/>
      <c r="S106" s="131"/>
      <c r="T106" s="137"/>
      <c r="U106" s="138" t="s">
        <v>43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5" t="s">
        <v>123</v>
      </c>
      <c r="AZ106" s="134"/>
      <c r="BA106" s="134"/>
      <c r="BB106" s="134"/>
      <c r="BC106" s="134"/>
      <c r="BD106" s="134"/>
      <c r="BE106" s="136">
        <f>IF(U106="základní",N106,0)</f>
        <v>5652.21</v>
      </c>
      <c r="BF106" s="136">
        <f>IF(U106="snížená",N106,0)</f>
        <v>0</v>
      </c>
      <c r="BG106" s="136">
        <f>IF(U106="zákl. přenesená",N106,0)</f>
        <v>0</v>
      </c>
      <c r="BH106" s="136">
        <f>IF(U106="sníž. přenesená",N106,0)</f>
        <v>0</v>
      </c>
      <c r="BI106" s="136">
        <f>IF(U106="nulová",N106,0)</f>
        <v>0</v>
      </c>
      <c r="BJ106" s="135" t="s">
        <v>23</v>
      </c>
      <c r="BK106" s="134"/>
      <c r="BL106" s="134"/>
      <c r="BM106" s="134"/>
    </row>
    <row r="107" spans="2:65" s="1" customFormat="1" ht="18" customHeight="1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  <c r="T107" s="117"/>
      <c r="U107" s="117"/>
    </row>
    <row r="108" spans="2:65" s="1" customFormat="1" ht="29.25" customHeight="1">
      <c r="B108" s="35"/>
      <c r="C108" s="105" t="s">
        <v>90</v>
      </c>
      <c r="D108" s="106"/>
      <c r="E108" s="106"/>
      <c r="F108" s="106"/>
      <c r="G108" s="106"/>
      <c r="H108" s="106"/>
      <c r="I108" s="106"/>
      <c r="J108" s="106"/>
      <c r="K108" s="106"/>
      <c r="L108" s="240">
        <f>ROUND(SUM(N88+N104),2)</f>
        <v>2905620.99</v>
      </c>
      <c r="M108" s="240"/>
      <c r="N108" s="240"/>
      <c r="O108" s="240"/>
      <c r="P108" s="240"/>
      <c r="Q108" s="240"/>
      <c r="R108" s="37"/>
      <c r="T108" s="117"/>
      <c r="U108" s="117"/>
    </row>
    <row r="109" spans="2:65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  <c r="T109" s="117"/>
      <c r="U109" s="117"/>
    </row>
    <row r="113" spans="2:65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5" s="1" customFormat="1" ht="36.950000000000003" customHeight="1">
      <c r="B114" s="35"/>
      <c r="C114" s="206" t="s">
        <v>125</v>
      </c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30" customHeight="1">
      <c r="B116" s="35"/>
      <c r="C116" s="32" t="s">
        <v>17</v>
      </c>
      <c r="D116" s="36"/>
      <c r="E116" s="36"/>
      <c r="F116" s="243" t="str">
        <f>F6</f>
        <v>Modernizace dílenského areálu, SŠTŘ, Nový Bydžov - Hlušice</v>
      </c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36"/>
      <c r="R116" s="37"/>
    </row>
    <row r="117" spans="2:65" s="1" customFormat="1" ht="36.950000000000003" customHeight="1">
      <c r="B117" s="35"/>
      <c r="C117" s="69" t="s">
        <v>98</v>
      </c>
      <c r="D117" s="36"/>
      <c r="E117" s="36"/>
      <c r="F117" s="222" t="str">
        <f>F7</f>
        <v>04 - SO - 04 Zpevněné plochy</v>
      </c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36"/>
      <c r="R117" s="37"/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2" t="s">
        <v>24</v>
      </c>
      <c r="D119" s="36"/>
      <c r="E119" s="36"/>
      <c r="F119" s="30" t="str">
        <f>F9</f>
        <v>Hlušice</v>
      </c>
      <c r="G119" s="36"/>
      <c r="H119" s="36"/>
      <c r="I119" s="36"/>
      <c r="J119" s="36"/>
      <c r="K119" s="32" t="s">
        <v>26</v>
      </c>
      <c r="L119" s="36"/>
      <c r="M119" s="246" t="str">
        <f>IF(O9="","",O9)</f>
        <v>21. 11. 2016</v>
      </c>
      <c r="N119" s="246"/>
      <c r="O119" s="246"/>
      <c r="P119" s="246"/>
      <c r="Q119" s="36"/>
      <c r="R119" s="37"/>
    </row>
    <row r="120" spans="2:65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>
      <c r="B121" s="35"/>
      <c r="C121" s="32" t="s">
        <v>28</v>
      </c>
      <c r="D121" s="36"/>
      <c r="E121" s="36"/>
      <c r="F121" s="30" t="str">
        <f>E12</f>
        <v>SŠTŘ, Nový Bydžov, Dr. M. Tyrše 112</v>
      </c>
      <c r="G121" s="36"/>
      <c r="H121" s="36"/>
      <c r="I121" s="36"/>
      <c r="J121" s="36"/>
      <c r="K121" s="32" t="s">
        <v>34</v>
      </c>
      <c r="L121" s="36"/>
      <c r="M121" s="208" t="str">
        <f>E18</f>
        <v xml:space="preserve"> </v>
      </c>
      <c r="N121" s="208"/>
      <c r="O121" s="208"/>
      <c r="P121" s="208"/>
      <c r="Q121" s="208"/>
      <c r="R121" s="37"/>
    </row>
    <row r="122" spans="2:65" s="1" customFormat="1" ht="14.45" customHeight="1">
      <c r="B122" s="35"/>
      <c r="C122" s="32" t="s">
        <v>32</v>
      </c>
      <c r="D122" s="36"/>
      <c r="E122" s="36"/>
      <c r="F122" s="30" t="str">
        <f>IF(E15="","",E15)</f>
        <v xml:space="preserve"> </v>
      </c>
      <c r="G122" s="36"/>
      <c r="H122" s="36"/>
      <c r="I122" s="36"/>
      <c r="J122" s="36"/>
      <c r="K122" s="32" t="s">
        <v>36</v>
      </c>
      <c r="L122" s="36"/>
      <c r="M122" s="208" t="str">
        <f>E21</f>
        <v>Hájková Blanka</v>
      </c>
      <c r="N122" s="208"/>
      <c r="O122" s="208"/>
      <c r="P122" s="208"/>
      <c r="Q122" s="208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8" customFormat="1" ht="29.25" customHeight="1">
      <c r="B124" s="139"/>
      <c r="C124" s="140" t="s">
        <v>126</v>
      </c>
      <c r="D124" s="141" t="s">
        <v>127</v>
      </c>
      <c r="E124" s="141" t="s">
        <v>60</v>
      </c>
      <c r="F124" s="260" t="s">
        <v>128</v>
      </c>
      <c r="G124" s="260"/>
      <c r="H124" s="260"/>
      <c r="I124" s="260"/>
      <c r="J124" s="141" t="s">
        <v>129</v>
      </c>
      <c r="K124" s="141" t="s">
        <v>130</v>
      </c>
      <c r="L124" s="261" t="s">
        <v>131</v>
      </c>
      <c r="M124" s="261"/>
      <c r="N124" s="260" t="s">
        <v>104</v>
      </c>
      <c r="O124" s="260"/>
      <c r="P124" s="260"/>
      <c r="Q124" s="262"/>
      <c r="R124" s="142"/>
      <c r="T124" s="80" t="s">
        <v>132</v>
      </c>
      <c r="U124" s="81" t="s">
        <v>42</v>
      </c>
      <c r="V124" s="81" t="s">
        <v>133</v>
      </c>
      <c r="W124" s="81" t="s">
        <v>134</v>
      </c>
      <c r="X124" s="81" t="s">
        <v>135</v>
      </c>
      <c r="Y124" s="81" t="s">
        <v>136</v>
      </c>
      <c r="Z124" s="81" t="s">
        <v>137</v>
      </c>
      <c r="AA124" s="82" t="s">
        <v>138</v>
      </c>
    </row>
    <row r="125" spans="2:65" s="1" customFormat="1" ht="29.25" customHeight="1">
      <c r="B125" s="35"/>
      <c r="C125" s="84" t="s">
        <v>100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81">
        <f>BK125</f>
        <v>2843446.65</v>
      </c>
      <c r="O125" s="282"/>
      <c r="P125" s="282"/>
      <c r="Q125" s="282"/>
      <c r="R125" s="37"/>
      <c r="T125" s="83"/>
      <c r="U125" s="51"/>
      <c r="V125" s="51"/>
      <c r="W125" s="143">
        <f>W126+W448+W477</f>
        <v>2392.7719860000002</v>
      </c>
      <c r="X125" s="51"/>
      <c r="Y125" s="143">
        <f>Y126+Y448+Y477</f>
        <v>1435.9815748899998</v>
      </c>
      <c r="Z125" s="51"/>
      <c r="AA125" s="144">
        <f>AA126+AA448+AA477</f>
        <v>981.36202000000003</v>
      </c>
      <c r="AT125" s="21" t="s">
        <v>77</v>
      </c>
      <c r="AU125" s="21" t="s">
        <v>106</v>
      </c>
      <c r="BK125" s="145">
        <f>BK126+BK448+BK477</f>
        <v>2843446.65</v>
      </c>
    </row>
    <row r="126" spans="2:65" s="9" customFormat="1" ht="37.35" customHeight="1">
      <c r="B126" s="146"/>
      <c r="C126" s="147"/>
      <c r="D126" s="148" t="s">
        <v>107</v>
      </c>
      <c r="E126" s="148"/>
      <c r="F126" s="148"/>
      <c r="G126" s="148"/>
      <c r="H126" s="148"/>
      <c r="I126" s="148"/>
      <c r="J126" s="148"/>
      <c r="K126" s="148"/>
      <c r="L126" s="148"/>
      <c r="M126" s="148"/>
      <c r="N126" s="283">
        <f>BK126</f>
        <v>2750918.71</v>
      </c>
      <c r="O126" s="254"/>
      <c r="P126" s="254"/>
      <c r="Q126" s="254"/>
      <c r="R126" s="149"/>
      <c r="T126" s="150"/>
      <c r="U126" s="147"/>
      <c r="V126" s="147"/>
      <c r="W126" s="151">
        <f>W127+W214+W223+W233+W238+W313+W330+W365+W446</f>
        <v>2173.5563590000002</v>
      </c>
      <c r="X126" s="147"/>
      <c r="Y126" s="151">
        <f>Y127+Y214+Y223+Y233+Y238+Y313+Y330+Y365+Y446</f>
        <v>1435.8344850799999</v>
      </c>
      <c r="Z126" s="147"/>
      <c r="AA126" s="152">
        <f>AA127+AA214+AA223+AA233+AA238+AA313+AA330+AA365+AA446</f>
        <v>981.36202000000003</v>
      </c>
      <c r="AR126" s="153" t="s">
        <v>23</v>
      </c>
      <c r="AT126" s="154" t="s">
        <v>77</v>
      </c>
      <c r="AU126" s="154" t="s">
        <v>78</v>
      </c>
      <c r="AY126" s="153" t="s">
        <v>139</v>
      </c>
      <c r="BK126" s="155">
        <f>BK127+BK214+BK223+BK233+BK238+BK313+BK330+BK365+BK446</f>
        <v>2750918.71</v>
      </c>
    </row>
    <row r="127" spans="2:65" s="9" customFormat="1" ht="19.899999999999999" customHeight="1">
      <c r="B127" s="146"/>
      <c r="C127" s="147"/>
      <c r="D127" s="156" t="s">
        <v>108</v>
      </c>
      <c r="E127" s="156"/>
      <c r="F127" s="156"/>
      <c r="G127" s="156"/>
      <c r="H127" s="156"/>
      <c r="I127" s="156"/>
      <c r="J127" s="156"/>
      <c r="K127" s="156"/>
      <c r="L127" s="156"/>
      <c r="M127" s="156"/>
      <c r="N127" s="284">
        <f>BK127</f>
        <v>381789.69999999995</v>
      </c>
      <c r="O127" s="285"/>
      <c r="P127" s="285"/>
      <c r="Q127" s="285"/>
      <c r="R127" s="149"/>
      <c r="T127" s="150"/>
      <c r="U127" s="147"/>
      <c r="V127" s="147"/>
      <c r="W127" s="151">
        <f>SUM(W128:W213)</f>
        <v>639.88806599999998</v>
      </c>
      <c r="X127" s="147"/>
      <c r="Y127" s="151">
        <f>SUM(Y128:Y213)</f>
        <v>9.100018399999998</v>
      </c>
      <c r="Z127" s="147"/>
      <c r="AA127" s="152">
        <f>SUM(AA128:AA213)</f>
        <v>960.89202</v>
      </c>
      <c r="AR127" s="153" t="s">
        <v>23</v>
      </c>
      <c r="AT127" s="154" t="s">
        <v>77</v>
      </c>
      <c r="AU127" s="154" t="s">
        <v>23</v>
      </c>
      <c r="AY127" s="153" t="s">
        <v>139</v>
      </c>
      <c r="BK127" s="155">
        <f>SUM(BK128:BK213)</f>
        <v>381789.69999999995</v>
      </c>
    </row>
    <row r="128" spans="2:65" s="1" customFormat="1" ht="22.5" customHeight="1">
      <c r="B128" s="35"/>
      <c r="C128" s="157" t="s">
        <v>23</v>
      </c>
      <c r="D128" s="157" t="s">
        <v>140</v>
      </c>
      <c r="E128" s="158" t="s">
        <v>141</v>
      </c>
      <c r="F128" s="263" t="s">
        <v>142</v>
      </c>
      <c r="G128" s="263"/>
      <c r="H128" s="263"/>
      <c r="I128" s="263"/>
      <c r="J128" s="159" t="s">
        <v>143</v>
      </c>
      <c r="K128" s="160">
        <v>400</v>
      </c>
      <c r="L128" s="264">
        <v>49.3</v>
      </c>
      <c r="M128" s="264"/>
      <c r="N128" s="264">
        <f>ROUND(L128*K128,2)</f>
        <v>19720</v>
      </c>
      <c r="O128" s="264"/>
      <c r="P128" s="264"/>
      <c r="Q128" s="264"/>
      <c r="R128" s="37"/>
      <c r="T128" s="161" t="s">
        <v>21</v>
      </c>
      <c r="U128" s="44" t="s">
        <v>43</v>
      </c>
      <c r="V128" s="162">
        <v>6.2E-2</v>
      </c>
      <c r="W128" s="162">
        <f>V128*K128</f>
        <v>24.8</v>
      </c>
      <c r="X128" s="162">
        <v>0</v>
      </c>
      <c r="Y128" s="162">
        <f>X128*K128</f>
        <v>0</v>
      </c>
      <c r="Z128" s="162">
        <v>0.35499999999999998</v>
      </c>
      <c r="AA128" s="163">
        <f>Z128*K128</f>
        <v>142</v>
      </c>
      <c r="AR128" s="21" t="s">
        <v>144</v>
      </c>
      <c r="AT128" s="21" t="s">
        <v>140</v>
      </c>
      <c r="AU128" s="21" t="s">
        <v>96</v>
      </c>
      <c r="AY128" s="21" t="s">
        <v>139</v>
      </c>
      <c r="BE128" s="164">
        <f>IF(U128="základní",N128,0)</f>
        <v>19720</v>
      </c>
      <c r="BF128" s="164">
        <f>IF(U128="snížená",N128,0)</f>
        <v>0</v>
      </c>
      <c r="BG128" s="164">
        <f>IF(U128="zákl. přenesená",N128,0)</f>
        <v>0</v>
      </c>
      <c r="BH128" s="164">
        <f>IF(U128="sníž. přenesená",N128,0)</f>
        <v>0</v>
      </c>
      <c r="BI128" s="164">
        <f>IF(U128="nulová",N128,0)</f>
        <v>0</v>
      </c>
      <c r="BJ128" s="21" t="s">
        <v>23</v>
      </c>
      <c r="BK128" s="164">
        <f>ROUND(L128*K128,2)</f>
        <v>19720</v>
      </c>
      <c r="BL128" s="21" t="s">
        <v>144</v>
      </c>
      <c r="BM128" s="21" t="s">
        <v>145</v>
      </c>
    </row>
    <row r="129" spans="2:65" s="10" customFormat="1" ht="22.5" customHeight="1">
      <c r="B129" s="165"/>
      <c r="C129" s="166"/>
      <c r="D129" s="166"/>
      <c r="E129" s="167" t="s">
        <v>21</v>
      </c>
      <c r="F129" s="265" t="s">
        <v>146</v>
      </c>
      <c r="G129" s="266"/>
      <c r="H129" s="266"/>
      <c r="I129" s="266"/>
      <c r="J129" s="166"/>
      <c r="K129" s="168" t="s">
        <v>21</v>
      </c>
      <c r="L129" s="166"/>
      <c r="M129" s="166"/>
      <c r="N129" s="166"/>
      <c r="O129" s="166"/>
      <c r="P129" s="166"/>
      <c r="Q129" s="166"/>
      <c r="R129" s="169"/>
      <c r="T129" s="170"/>
      <c r="U129" s="166"/>
      <c r="V129" s="166"/>
      <c r="W129" s="166"/>
      <c r="X129" s="166"/>
      <c r="Y129" s="166"/>
      <c r="Z129" s="166"/>
      <c r="AA129" s="171"/>
      <c r="AT129" s="172" t="s">
        <v>147</v>
      </c>
      <c r="AU129" s="172" t="s">
        <v>96</v>
      </c>
      <c r="AV129" s="10" t="s">
        <v>23</v>
      </c>
      <c r="AW129" s="10" t="s">
        <v>35</v>
      </c>
      <c r="AX129" s="10" t="s">
        <v>78</v>
      </c>
      <c r="AY129" s="172" t="s">
        <v>139</v>
      </c>
    </row>
    <row r="130" spans="2:65" s="11" customFormat="1" ht="22.5" customHeight="1">
      <c r="B130" s="173"/>
      <c r="C130" s="174"/>
      <c r="D130" s="174"/>
      <c r="E130" s="175" t="s">
        <v>21</v>
      </c>
      <c r="F130" s="267" t="s">
        <v>148</v>
      </c>
      <c r="G130" s="268"/>
      <c r="H130" s="268"/>
      <c r="I130" s="268"/>
      <c r="J130" s="174"/>
      <c r="K130" s="176">
        <v>400</v>
      </c>
      <c r="L130" s="174"/>
      <c r="M130" s="174"/>
      <c r="N130" s="174"/>
      <c r="O130" s="174"/>
      <c r="P130" s="174"/>
      <c r="Q130" s="174"/>
      <c r="R130" s="177"/>
      <c r="T130" s="178"/>
      <c r="U130" s="174"/>
      <c r="V130" s="174"/>
      <c r="W130" s="174"/>
      <c r="X130" s="174"/>
      <c r="Y130" s="174"/>
      <c r="Z130" s="174"/>
      <c r="AA130" s="179"/>
      <c r="AT130" s="180" t="s">
        <v>147</v>
      </c>
      <c r="AU130" s="180" t="s">
        <v>96</v>
      </c>
      <c r="AV130" s="11" t="s">
        <v>96</v>
      </c>
      <c r="AW130" s="11" t="s">
        <v>35</v>
      </c>
      <c r="AX130" s="11" t="s">
        <v>23</v>
      </c>
      <c r="AY130" s="180" t="s">
        <v>139</v>
      </c>
    </row>
    <row r="131" spans="2:65" s="1" customFormat="1" ht="31.5" customHeight="1">
      <c r="B131" s="35"/>
      <c r="C131" s="157" t="s">
        <v>96</v>
      </c>
      <c r="D131" s="157" t="s">
        <v>140</v>
      </c>
      <c r="E131" s="158" t="s">
        <v>149</v>
      </c>
      <c r="F131" s="263" t="s">
        <v>150</v>
      </c>
      <c r="G131" s="263"/>
      <c r="H131" s="263"/>
      <c r="I131" s="263"/>
      <c r="J131" s="159" t="s">
        <v>143</v>
      </c>
      <c r="K131" s="160">
        <v>56.805</v>
      </c>
      <c r="L131" s="264">
        <v>144</v>
      </c>
      <c r="M131" s="264"/>
      <c r="N131" s="264">
        <f>ROUND(L131*K131,2)</f>
        <v>8179.92</v>
      </c>
      <c r="O131" s="264"/>
      <c r="P131" s="264"/>
      <c r="Q131" s="264"/>
      <c r="R131" s="37"/>
      <c r="T131" s="161" t="s">
        <v>21</v>
      </c>
      <c r="U131" s="44" t="s">
        <v>43</v>
      </c>
      <c r="V131" s="162">
        <v>0.27</v>
      </c>
      <c r="W131" s="162">
        <f>V131*K131</f>
        <v>15.337350000000001</v>
      </c>
      <c r="X131" s="162">
        <v>0</v>
      </c>
      <c r="Y131" s="162">
        <f>X131*K131</f>
        <v>0</v>
      </c>
      <c r="Z131" s="162">
        <v>0.22500000000000001</v>
      </c>
      <c r="AA131" s="163">
        <f>Z131*K131</f>
        <v>12.781124999999999</v>
      </c>
      <c r="AR131" s="21" t="s">
        <v>144</v>
      </c>
      <c r="AT131" s="21" t="s">
        <v>140</v>
      </c>
      <c r="AU131" s="21" t="s">
        <v>96</v>
      </c>
      <c r="AY131" s="21" t="s">
        <v>139</v>
      </c>
      <c r="BE131" s="164">
        <f>IF(U131="základní",N131,0)</f>
        <v>8179.92</v>
      </c>
      <c r="BF131" s="164">
        <f>IF(U131="snížená",N131,0)</f>
        <v>0</v>
      </c>
      <c r="BG131" s="164">
        <f>IF(U131="zákl. přenesená",N131,0)</f>
        <v>0</v>
      </c>
      <c r="BH131" s="164">
        <f>IF(U131="sníž. přenesená",N131,0)</f>
        <v>0</v>
      </c>
      <c r="BI131" s="164">
        <f>IF(U131="nulová",N131,0)</f>
        <v>0</v>
      </c>
      <c r="BJ131" s="21" t="s">
        <v>23</v>
      </c>
      <c r="BK131" s="164">
        <f>ROUND(L131*K131,2)</f>
        <v>8179.92</v>
      </c>
      <c r="BL131" s="21" t="s">
        <v>144</v>
      </c>
      <c r="BM131" s="21" t="s">
        <v>151</v>
      </c>
    </row>
    <row r="132" spans="2:65" s="10" customFormat="1" ht="22.5" customHeight="1">
      <c r="B132" s="165"/>
      <c r="C132" s="166"/>
      <c r="D132" s="166"/>
      <c r="E132" s="167" t="s">
        <v>21</v>
      </c>
      <c r="F132" s="265" t="s">
        <v>152</v>
      </c>
      <c r="G132" s="266"/>
      <c r="H132" s="266"/>
      <c r="I132" s="266"/>
      <c r="J132" s="166"/>
      <c r="K132" s="168" t="s">
        <v>21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147</v>
      </c>
      <c r="AU132" s="172" t="s">
        <v>96</v>
      </c>
      <c r="AV132" s="10" t="s">
        <v>23</v>
      </c>
      <c r="AW132" s="10" t="s">
        <v>35</v>
      </c>
      <c r="AX132" s="10" t="s">
        <v>78</v>
      </c>
      <c r="AY132" s="172" t="s">
        <v>139</v>
      </c>
    </row>
    <row r="133" spans="2:65" s="11" customFormat="1" ht="44.25" customHeight="1">
      <c r="B133" s="173"/>
      <c r="C133" s="174"/>
      <c r="D133" s="174"/>
      <c r="E133" s="175" t="s">
        <v>21</v>
      </c>
      <c r="F133" s="267" t="s">
        <v>153</v>
      </c>
      <c r="G133" s="268"/>
      <c r="H133" s="268"/>
      <c r="I133" s="268"/>
      <c r="J133" s="174"/>
      <c r="K133" s="176">
        <v>31.05</v>
      </c>
      <c r="L133" s="174"/>
      <c r="M133" s="174"/>
      <c r="N133" s="174"/>
      <c r="O133" s="174"/>
      <c r="P133" s="174"/>
      <c r="Q133" s="174"/>
      <c r="R133" s="177"/>
      <c r="T133" s="178"/>
      <c r="U133" s="174"/>
      <c r="V133" s="174"/>
      <c r="W133" s="174"/>
      <c r="X133" s="174"/>
      <c r="Y133" s="174"/>
      <c r="Z133" s="174"/>
      <c r="AA133" s="179"/>
      <c r="AT133" s="180" t="s">
        <v>147</v>
      </c>
      <c r="AU133" s="180" t="s">
        <v>96</v>
      </c>
      <c r="AV133" s="11" t="s">
        <v>96</v>
      </c>
      <c r="AW133" s="11" t="s">
        <v>35</v>
      </c>
      <c r="AX133" s="11" t="s">
        <v>78</v>
      </c>
      <c r="AY133" s="180" t="s">
        <v>139</v>
      </c>
    </row>
    <row r="134" spans="2:65" s="11" customFormat="1" ht="44.25" customHeight="1">
      <c r="B134" s="173"/>
      <c r="C134" s="174"/>
      <c r="D134" s="174"/>
      <c r="E134" s="175" t="s">
        <v>21</v>
      </c>
      <c r="F134" s="267" t="s">
        <v>154</v>
      </c>
      <c r="G134" s="268"/>
      <c r="H134" s="268"/>
      <c r="I134" s="268"/>
      <c r="J134" s="174"/>
      <c r="K134" s="176">
        <v>20.905000000000001</v>
      </c>
      <c r="L134" s="174"/>
      <c r="M134" s="174"/>
      <c r="N134" s="174"/>
      <c r="O134" s="174"/>
      <c r="P134" s="174"/>
      <c r="Q134" s="174"/>
      <c r="R134" s="177"/>
      <c r="T134" s="178"/>
      <c r="U134" s="174"/>
      <c r="V134" s="174"/>
      <c r="W134" s="174"/>
      <c r="X134" s="174"/>
      <c r="Y134" s="174"/>
      <c r="Z134" s="174"/>
      <c r="AA134" s="179"/>
      <c r="AT134" s="180" t="s">
        <v>147</v>
      </c>
      <c r="AU134" s="180" t="s">
        <v>96</v>
      </c>
      <c r="AV134" s="11" t="s">
        <v>96</v>
      </c>
      <c r="AW134" s="11" t="s">
        <v>35</v>
      </c>
      <c r="AX134" s="11" t="s">
        <v>78</v>
      </c>
      <c r="AY134" s="180" t="s">
        <v>139</v>
      </c>
    </row>
    <row r="135" spans="2:65" s="11" customFormat="1" ht="31.5" customHeight="1">
      <c r="B135" s="173"/>
      <c r="C135" s="174"/>
      <c r="D135" s="174"/>
      <c r="E135" s="175" t="s">
        <v>21</v>
      </c>
      <c r="F135" s="267" t="s">
        <v>155</v>
      </c>
      <c r="G135" s="268"/>
      <c r="H135" s="268"/>
      <c r="I135" s="268"/>
      <c r="J135" s="174"/>
      <c r="K135" s="176">
        <v>4.8499999999999996</v>
      </c>
      <c r="L135" s="174"/>
      <c r="M135" s="174"/>
      <c r="N135" s="174"/>
      <c r="O135" s="174"/>
      <c r="P135" s="174"/>
      <c r="Q135" s="174"/>
      <c r="R135" s="177"/>
      <c r="T135" s="178"/>
      <c r="U135" s="174"/>
      <c r="V135" s="174"/>
      <c r="W135" s="174"/>
      <c r="X135" s="174"/>
      <c r="Y135" s="174"/>
      <c r="Z135" s="174"/>
      <c r="AA135" s="179"/>
      <c r="AT135" s="180" t="s">
        <v>147</v>
      </c>
      <c r="AU135" s="180" t="s">
        <v>96</v>
      </c>
      <c r="AV135" s="11" t="s">
        <v>96</v>
      </c>
      <c r="AW135" s="11" t="s">
        <v>35</v>
      </c>
      <c r="AX135" s="11" t="s">
        <v>78</v>
      </c>
      <c r="AY135" s="180" t="s">
        <v>139</v>
      </c>
    </row>
    <row r="136" spans="2:65" s="12" customFormat="1" ht="22.5" customHeight="1">
      <c r="B136" s="181"/>
      <c r="C136" s="182"/>
      <c r="D136" s="182"/>
      <c r="E136" s="183" t="s">
        <v>21</v>
      </c>
      <c r="F136" s="269" t="s">
        <v>156</v>
      </c>
      <c r="G136" s="270"/>
      <c r="H136" s="270"/>
      <c r="I136" s="270"/>
      <c r="J136" s="182"/>
      <c r="K136" s="184">
        <v>56.805</v>
      </c>
      <c r="L136" s="182"/>
      <c r="M136" s="182"/>
      <c r="N136" s="182"/>
      <c r="O136" s="182"/>
      <c r="P136" s="182"/>
      <c r="Q136" s="182"/>
      <c r="R136" s="185"/>
      <c r="T136" s="186"/>
      <c r="U136" s="182"/>
      <c r="V136" s="182"/>
      <c r="W136" s="182"/>
      <c r="X136" s="182"/>
      <c r="Y136" s="182"/>
      <c r="Z136" s="182"/>
      <c r="AA136" s="187"/>
      <c r="AT136" s="188" t="s">
        <v>147</v>
      </c>
      <c r="AU136" s="188" t="s">
        <v>96</v>
      </c>
      <c r="AV136" s="12" t="s">
        <v>144</v>
      </c>
      <c r="AW136" s="12" t="s">
        <v>35</v>
      </c>
      <c r="AX136" s="12" t="s">
        <v>23</v>
      </c>
      <c r="AY136" s="188" t="s">
        <v>139</v>
      </c>
    </row>
    <row r="137" spans="2:65" s="1" customFormat="1" ht="31.5" customHeight="1">
      <c r="B137" s="35"/>
      <c r="C137" s="157" t="s">
        <v>157</v>
      </c>
      <c r="D137" s="157" t="s">
        <v>140</v>
      </c>
      <c r="E137" s="158" t="s">
        <v>158</v>
      </c>
      <c r="F137" s="263" t="s">
        <v>159</v>
      </c>
      <c r="G137" s="263"/>
      <c r="H137" s="263"/>
      <c r="I137" s="263"/>
      <c r="J137" s="159" t="s">
        <v>143</v>
      </c>
      <c r="K137" s="160">
        <v>456.80500000000001</v>
      </c>
      <c r="L137" s="264">
        <v>30</v>
      </c>
      <c r="M137" s="264"/>
      <c r="N137" s="264">
        <f>ROUND(L137*K137,2)</f>
        <v>13704.15</v>
      </c>
      <c r="O137" s="264"/>
      <c r="P137" s="264"/>
      <c r="Q137" s="264"/>
      <c r="R137" s="37"/>
      <c r="T137" s="161" t="s">
        <v>21</v>
      </c>
      <c r="U137" s="44" t="s">
        <v>43</v>
      </c>
      <c r="V137" s="162">
        <v>7.2999999999999995E-2</v>
      </c>
      <c r="W137" s="162">
        <f>V137*K137</f>
        <v>33.346764999999998</v>
      </c>
      <c r="X137" s="162">
        <v>0</v>
      </c>
      <c r="Y137" s="162">
        <f>X137*K137</f>
        <v>0</v>
      </c>
      <c r="Z137" s="162">
        <v>0.23499999999999999</v>
      </c>
      <c r="AA137" s="163">
        <f>Z137*K137</f>
        <v>107.349175</v>
      </c>
      <c r="AR137" s="21" t="s">
        <v>144</v>
      </c>
      <c r="AT137" s="21" t="s">
        <v>140</v>
      </c>
      <c r="AU137" s="21" t="s">
        <v>96</v>
      </c>
      <c r="AY137" s="21" t="s">
        <v>139</v>
      </c>
      <c r="BE137" s="164">
        <f>IF(U137="základní",N137,0)</f>
        <v>13704.15</v>
      </c>
      <c r="BF137" s="164">
        <f>IF(U137="snížená",N137,0)</f>
        <v>0</v>
      </c>
      <c r="BG137" s="164">
        <f>IF(U137="zákl. přenesená",N137,0)</f>
        <v>0</v>
      </c>
      <c r="BH137" s="164">
        <f>IF(U137="sníž. přenesená",N137,0)</f>
        <v>0</v>
      </c>
      <c r="BI137" s="164">
        <f>IF(U137="nulová",N137,0)</f>
        <v>0</v>
      </c>
      <c r="BJ137" s="21" t="s">
        <v>23</v>
      </c>
      <c r="BK137" s="164">
        <f>ROUND(L137*K137,2)</f>
        <v>13704.15</v>
      </c>
      <c r="BL137" s="21" t="s">
        <v>144</v>
      </c>
      <c r="BM137" s="21" t="s">
        <v>160</v>
      </c>
    </row>
    <row r="138" spans="2:65" s="10" customFormat="1" ht="22.5" customHeight="1">
      <c r="B138" s="165"/>
      <c r="C138" s="166"/>
      <c r="D138" s="166"/>
      <c r="E138" s="167" t="s">
        <v>21</v>
      </c>
      <c r="F138" s="265" t="s">
        <v>146</v>
      </c>
      <c r="G138" s="266"/>
      <c r="H138" s="266"/>
      <c r="I138" s="266"/>
      <c r="J138" s="166"/>
      <c r="K138" s="168" t="s">
        <v>21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147</v>
      </c>
      <c r="AU138" s="172" t="s">
        <v>96</v>
      </c>
      <c r="AV138" s="10" t="s">
        <v>23</v>
      </c>
      <c r="AW138" s="10" t="s">
        <v>35</v>
      </c>
      <c r="AX138" s="10" t="s">
        <v>78</v>
      </c>
      <c r="AY138" s="172" t="s">
        <v>139</v>
      </c>
    </row>
    <row r="139" spans="2:65" s="11" customFormat="1" ht="22.5" customHeight="1">
      <c r="B139" s="173"/>
      <c r="C139" s="174"/>
      <c r="D139" s="174"/>
      <c r="E139" s="175" t="s">
        <v>21</v>
      </c>
      <c r="F139" s="267" t="s">
        <v>161</v>
      </c>
      <c r="G139" s="268"/>
      <c r="H139" s="268"/>
      <c r="I139" s="268"/>
      <c r="J139" s="174"/>
      <c r="K139" s="176">
        <v>456.80500000000001</v>
      </c>
      <c r="L139" s="174"/>
      <c r="M139" s="174"/>
      <c r="N139" s="174"/>
      <c r="O139" s="174"/>
      <c r="P139" s="174"/>
      <c r="Q139" s="174"/>
      <c r="R139" s="177"/>
      <c r="T139" s="178"/>
      <c r="U139" s="174"/>
      <c r="V139" s="174"/>
      <c r="W139" s="174"/>
      <c r="X139" s="174"/>
      <c r="Y139" s="174"/>
      <c r="Z139" s="174"/>
      <c r="AA139" s="179"/>
      <c r="AT139" s="180" t="s">
        <v>147</v>
      </c>
      <c r="AU139" s="180" t="s">
        <v>96</v>
      </c>
      <c r="AV139" s="11" t="s">
        <v>96</v>
      </c>
      <c r="AW139" s="11" t="s">
        <v>35</v>
      </c>
      <c r="AX139" s="11" t="s">
        <v>23</v>
      </c>
      <c r="AY139" s="180" t="s">
        <v>139</v>
      </c>
    </row>
    <row r="140" spans="2:65" s="1" customFormat="1" ht="31.5" customHeight="1">
      <c r="B140" s="35"/>
      <c r="C140" s="157" t="s">
        <v>144</v>
      </c>
      <c r="D140" s="157" t="s">
        <v>140</v>
      </c>
      <c r="E140" s="158" t="s">
        <v>162</v>
      </c>
      <c r="F140" s="263" t="s">
        <v>163</v>
      </c>
      <c r="G140" s="263"/>
      <c r="H140" s="263"/>
      <c r="I140" s="263"/>
      <c r="J140" s="159" t="s">
        <v>143</v>
      </c>
      <c r="K140" s="160">
        <v>215.124</v>
      </c>
      <c r="L140" s="264">
        <v>35.6</v>
      </c>
      <c r="M140" s="264"/>
      <c r="N140" s="264">
        <f>ROUND(L140*K140,2)</f>
        <v>7658.41</v>
      </c>
      <c r="O140" s="264"/>
      <c r="P140" s="264"/>
      <c r="Q140" s="264"/>
      <c r="R140" s="37"/>
      <c r="T140" s="161" t="s">
        <v>21</v>
      </c>
      <c r="U140" s="44" t="s">
        <v>43</v>
      </c>
      <c r="V140" s="162">
        <v>7.8E-2</v>
      </c>
      <c r="W140" s="162">
        <f>V140*K140</f>
        <v>16.779671999999998</v>
      </c>
      <c r="X140" s="162">
        <v>0</v>
      </c>
      <c r="Y140" s="162">
        <f>X140*K140</f>
        <v>0</v>
      </c>
      <c r="Z140" s="162">
        <v>0.18099999999999999</v>
      </c>
      <c r="AA140" s="163">
        <f>Z140*K140</f>
        <v>38.937443999999999</v>
      </c>
      <c r="AR140" s="21" t="s">
        <v>144</v>
      </c>
      <c r="AT140" s="21" t="s">
        <v>140</v>
      </c>
      <c r="AU140" s="21" t="s">
        <v>96</v>
      </c>
      <c r="AY140" s="21" t="s">
        <v>139</v>
      </c>
      <c r="BE140" s="164">
        <f>IF(U140="základní",N140,0)</f>
        <v>7658.41</v>
      </c>
      <c r="BF140" s="164">
        <f>IF(U140="snížená",N140,0)</f>
        <v>0</v>
      </c>
      <c r="BG140" s="164">
        <f>IF(U140="zákl. přenesená",N140,0)</f>
        <v>0</v>
      </c>
      <c r="BH140" s="164">
        <f>IF(U140="sníž. přenesená",N140,0)</f>
        <v>0</v>
      </c>
      <c r="BI140" s="164">
        <f>IF(U140="nulová",N140,0)</f>
        <v>0</v>
      </c>
      <c r="BJ140" s="21" t="s">
        <v>23</v>
      </c>
      <c r="BK140" s="164">
        <f>ROUND(L140*K140,2)</f>
        <v>7658.41</v>
      </c>
      <c r="BL140" s="21" t="s">
        <v>144</v>
      </c>
      <c r="BM140" s="21" t="s">
        <v>164</v>
      </c>
    </row>
    <row r="141" spans="2:65" s="10" customFormat="1" ht="22.5" customHeight="1">
      <c r="B141" s="165"/>
      <c r="C141" s="166"/>
      <c r="D141" s="166"/>
      <c r="E141" s="167" t="s">
        <v>21</v>
      </c>
      <c r="F141" s="265" t="s">
        <v>165</v>
      </c>
      <c r="G141" s="266"/>
      <c r="H141" s="266"/>
      <c r="I141" s="266"/>
      <c r="J141" s="166"/>
      <c r="K141" s="168" t="s">
        <v>21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147</v>
      </c>
      <c r="AU141" s="172" t="s">
        <v>96</v>
      </c>
      <c r="AV141" s="10" t="s">
        <v>23</v>
      </c>
      <c r="AW141" s="10" t="s">
        <v>35</v>
      </c>
      <c r="AX141" s="10" t="s">
        <v>78</v>
      </c>
      <c r="AY141" s="172" t="s">
        <v>139</v>
      </c>
    </row>
    <row r="142" spans="2:65" s="11" customFormat="1" ht="22.5" customHeight="1">
      <c r="B142" s="173"/>
      <c r="C142" s="174"/>
      <c r="D142" s="174"/>
      <c r="E142" s="175" t="s">
        <v>21</v>
      </c>
      <c r="F142" s="267" t="s">
        <v>166</v>
      </c>
      <c r="G142" s="268"/>
      <c r="H142" s="268"/>
      <c r="I142" s="268"/>
      <c r="J142" s="174"/>
      <c r="K142" s="176">
        <v>215.124</v>
      </c>
      <c r="L142" s="174"/>
      <c r="M142" s="174"/>
      <c r="N142" s="174"/>
      <c r="O142" s="174"/>
      <c r="P142" s="174"/>
      <c r="Q142" s="174"/>
      <c r="R142" s="177"/>
      <c r="T142" s="178"/>
      <c r="U142" s="174"/>
      <c r="V142" s="174"/>
      <c r="W142" s="174"/>
      <c r="X142" s="174"/>
      <c r="Y142" s="174"/>
      <c r="Z142" s="174"/>
      <c r="AA142" s="179"/>
      <c r="AT142" s="180" t="s">
        <v>147</v>
      </c>
      <c r="AU142" s="180" t="s">
        <v>96</v>
      </c>
      <c r="AV142" s="11" t="s">
        <v>96</v>
      </c>
      <c r="AW142" s="11" t="s">
        <v>35</v>
      </c>
      <c r="AX142" s="11" t="s">
        <v>23</v>
      </c>
      <c r="AY142" s="180" t="s">
        <v>139</v>
      </c>
    </row>
    <row r="143" spans="2:65" s="1" customFormat="1" ht="31.5" customHeight="1">
      <c r="B143" s="35"/>
      <c r="C143" s="157" t="s">
        <v>167</v>
      </c>
      <c r="D143" s="157" t="s">
        <v>140</v>
      </c>
      <c r="E143" s="158" t="s">
        <v>168</v>
      </c>
      <c r="F143" s="263" t="s">
        <v>169</v>
      </c>
      <c r="G143" s="263"/>
      <c r="H143" s="263"/>
      <c r="I143" s="263"/>
      <c r="J143" s="159" t="s">
        <v>143</v>
      </c>
      <c r="K143" s="160">
        <v>292.73599999999999</v>
      </c>
      <c r="L143" s="264">
        <v>59.4</v>
      </c>
      <c r="M143" s="264"/>
      <c r="N143" s="264">
        <f>ROUND(L143*K143,2)</f>
        <v>17388.52</v>
      </c>
      <c r="O143" s="264"/>
      <c r="P143" s="264"/>
      <c r="Q143" s="264"/>
      <c r="R143" s="37"/>
      <c r="T143" s="161" t="s">
        <v>21</v>
      </c>
      <c r="U143" s="44" t="s">
        <v>43</v>
      </c>
      <c r="V143" s="162">
        <v>0.13200000000000001</v>
      </c>
      <c r="W143" s="162">
        <f>V143*K143</f>
        <v>38.641151999999998</v>
      </c>
      <c r="X143" s="162">
        <v>0</v>
      </c>
      <c r="Y143" s="162">
        <f>X143*K143</f>
        <v>0</v>
      </c>
      <c r="Z143" s="162">
        <v>0.316</v>
      </c>
      <c r="AA143" s="163">
        <f>Z143*K143</f>
        <v>92.504576</v>
      </c>
      <c r="AR143" s="21" t="s">
        <v>144</v>
      </c>
      <c r="AT143" s="21" t="s">
        <v>140</v>
      </c>
      <c r="AU143" s="21" t="s">
        <v>96</v>
      </c>
      <c r="AY143" s="21" t="s">
        <v>139</v>
      </c>
      <c r="BE143" s="164">
        <f>IF(U143="základní",N143,0)</f>
        <v>17388.52</v>
      </c>
      <c r="BF143" s="164">
        <f>IF(U143="snížená",N143,0)</f>
        <v>0</v>
      </c>
      <c r="BG143" s="164">
        <f>IF(U143="zákl. přenesená",N143,0)</f>
        <v>0</v>
      </c>
      <c r="BH143" s="164">
        <f>IF(U143="sníž. přenesená",N143,0)</f>
        <v>0</v>
      </c>
      <c r="BI143" s="164">
        <f>IF(U143="nulová",N143,0)</f>
        <v>0</v>
      </c>
      <c r="BJ143" s="21" t="s">
        <v>23</v>
      </c>
      <c r="BK143" s="164">
        <f>ROUND(L143*K143,2)</f>
        <v>17388.52</v>
      </c>
      <c r="BL143" s="21" t="s">
        <v>144</v>
      </c>
      <c r="BM143" s="21" t="s">
        <v>170</v>
      </c>
    </row>
    <row r="144" spans="2:65" s="11" customFormat="1" ht="22.5" customHeight="1">
      <c r="B144" s="173"/>
      <c r="C144" s="174"/>
      <c r="D144" s="174"/>
      <c r="E144" s="175" t="s">
        <v>21</v>
      </c>
      <c r="F144" s="271" t="s">
        <v>171</v>
      </c>
      <c r="G144" s="272"/>
      <c r="H144" s="272"/>
      <c r="I144" s="272"/>
      <c r="J144" s="174"/>
      <c r="K144" s="176">
        <v>149.32</v>
      </c>
      <c r="L144" s="174"/>
      <c r="M144" s="174"/>
      <c r="N144" s="174"/>
      <c r="O144" s="174"/>
      <c r="P144" s="174"/>
      <c r="Q144" s="174"/>
      <c r="R144" s="177"/>
      <c r="T144" s="178"/>
      <c r="U144" s="174"/>
      <c r="V144" s="174"/>
      <c r="W144" s="174"/>
      <c r="X144" s="174"/>
      <c r="Y144" s="174"/>
      <c r="Z144" s="174"/>
      <c r="AA144" s="179"/>
      <c r="AT144" s="180" t="s">
        <v>147</v>
      </c>
      <c r="AU144" s="180" t="s">
        <v>96</v>
      </c>
      <c r="AV144" s="11" t="s">
        <v>96</v>
      </c>
      <c r="AW144" s="11" t="s">
        <v>35</v>
      </c>
      <c r="AX144" s="11" t="s">
        <v>78</v>
      </c>
      <c r="AY144" s="180" t="s">
        <v>139</v>
      </c>
    </row>
    <row r="145" spans="2:65" s="11" customFormat="1" ht="31.5" customHeight="1">
      <c r="B145" s="173"/>
      <c r="C145" s="174"/>
      <c r="D145" s="174"/>
      <c r="E145" s="175" t="s">
        <v>21</v>
      </c>
      <c r="F145" s="267" t="s">
        <v>172</v>
      </c>
      <c r="G145" s="268"/>
      <c r="H145" s="268"/>
      <c r="I145" s="268"/>
      <c r="J145" s="174"/>
      <c r="K145" s="176">
        <v>143.416</v>
      </c>
      <c r="L145" s="174"/>
      <c r="M145" s="174"/>
      <c r="N145" s="174"/>
      <c r="O145" s="174"/>
      <c r="P145" s="174"/>
      <c r="Q145" s="174"/>
      <c r="R145" s="177"/>
      <c r="T145" s="178"/>
      <c r="U145" s="174"/>
      <c r="V145" s="174"/>
      <c r="W145" s="174"/>
      <c r="X145" s="174"/>
      <c r="Y145" s="174"/>
      <c r="Z145" s="174"/>
      <c r="AA145" s="179"/>
      <c r="AT145" s="180" t="s">
        <v>147</v>
      </c>
      <c r="AU145" s="180" t="s">
        <v>96</v>
      </c>
      <c r="AV145" s="11" t="s">
        <v>96</v>
      </c>
      <c r="AW145" s="11" t="s">
        <v>35</v>
      </c>
      <c r="AX145" s="11" t="s">
        <v>78</v>
      </c>
      <c r="AY145" s="180" t="s">
        <v>139</v>
      </c>
    </row>
    <row r="146" spans="2:65" s="12" customFormat="1" ht="22.5" customHeight="1">
      <c r="B146" s="181"/>
      <c r="C146" s="182"/>
      <c r="D146" s="182"/>
      <c r="E146" s="183" t="s">
        <v>21</v>
      </c>
      <c r="F146" s="269" t="s">
        <v>156</v>
      </c>
      <c r="G146" s="270"/>
      <c r="H146" s="270"/>
      <c r="I146" s="270"/>
      <c r="J146" s="182"/>
      <c r="K146" s="184">
        <v>292.73599999999999</v>
      </c>
      <c r="L146" s="182"/>
      <c r="M146" s="182"/>
      <c r="N146" s="182"/>
      <c r="O146" s="182"/>
      <c r="P146" s="182"/>
      <c r="Q146" s="182"/>
      <c r="R146" s="185"/>
      <c r="T146" s="186"/>
      <c r="U146" s="182"/>
      <c r="V146" s="182"/>
      <c r="W146" s="182"/>
      <c r="X146" s="182"/>
      <c r="Y146" s="182"/>
      <c r="Z146" s="182"/>
      <c r="AA146" s="187"/>
      <c r="AT146" s="188" t="s">
        <v>147</v>
      </c>
      <c r="AU146" s="188" t="s">
        <v>96</v>
      </c>
      <c r="AV146" s="12" t="s">
        <v>144</v>
      </c>
      <c r="AW146" s="12" t="s">
        <v>35</v>
      </c>
      <c r="AX146" s="12" t="s">
        <v>23</v>
      </c>
      <c r="AY146" s="188" t="s">
        <v>139</v>
      </c>
    </row>
    <row r="147" spans="2:65" s="1" customFormat="1" ht="31.5" customHeight="1">
      <c r="B147" s="35"/>
      <c r="C147" s="157" t="s">
        <v>173</v>
      </c>
      <c r="D147" s="157" t="s">
        <v>140</v>
      </c>
      <c r="E147" s="158" t="s">
        <v>174</v>
      </c>
      <c r="F147" s="263" t="s">
        <v>175</v>
      </c>
      <c r="G147" s="263"/>
      <c r="H147" s="263"/>
      <c r="I147" s="263"/>
      <c r="J147" s="159" t="s">
        <v>143</v>
      </c>
      <c r="K147" s="160">
        <v>149.32</v>
      </c>
      <c r="L147" s="264">
        <v>61.4</v>
      </c>
      <c r="M147" s="264"/>
      <c r="N147" s="264">
        <f>ROUND(L147*K147,2)</f>
        <v>9168.25</v>
      </c>
      <c r="O147" s="264"/>
      <c r="P147" s="264"/>
      <c r="Q147" s="264"/>
      <c r="R147" s="37"/>
      <c r="T147" s="161" t="s">
        <v>21</v>
      </c>
      <c r="U147" s="44" t="s">
        <v>43</v>
      </c>
      <c r="V147" s="162">
        <v>0.16600000000000001</v>
      </c>
      <c r="W147" s="162">
        <f>V147*K147</f>
        <v>24.787120000000002</v>
      </c>
      <c r="X147" s="162">
        <v>0</v>
      </c>
      <c r="Y147" s="162">
        <f>X147*K147</f>
        <v>0</v>
      </c>
      <c r="Z147" s="162">
        <v>0.4</v>
      </c>
      <c r="AA147" s="163">
        <f>Z147*K147</f>
        <v>59.728000000000002</v>
      </c>
      <c r="AR147" s="21" t="s">
        <v>144</v>
      </c>
      <c r="AT147" s="21" t="s">
        <v>140</v>
      </c>
      <c r="AU147" s="21" t="s">
        <v>96</v>
      </c>
      <c r="AY147" s="21" t="s">
        <v>139</v>
      </c>
      <c r="BE147" s="164">
        <f>IF(U147="základní",N147,0)</f>
        <v>9168.25</v>
      </c>
      <c r="BF147" s="164">
        <f>IF(U147="snížená",N147,0)</f>
        <v>0</v>
      </c>
      <c r="BG147" s="164">
        <f>IF(U147="zákl. přenesená",N147,0)</f>
        <v>0</v>
      </c>
      <c r="BH147" s="164">
        <f>IF(U147="sníž. přenesená",N147,0)</f>
        <v>0</v>
      </c>
      <c r="BI147" s="164">
        <f>IF(U147="nulová",N147,0)</f>
        <v>0</v>
      </c>
      <c r="BJ147" s="21" t="s">
        <v>23</v>
      </c>
      <c r="BK147" s="164">
        <f>ROUND(L147*K147,2)</f>
        <v>9168.25</v>
      </c>
      <c r="BL147" s="21" t="s">
        <v>144</v>
      </c>
      <c r="BM147" s="21" t="s">
        <v>176</v>
      </c>
    </row>
    <row r="148" spans="2:65" s="11" customFormat="1" ht="22.5" customHeight="1">
      <c r="B148" s="173"/>
      <c r="C148" s="174"/>
      <c r="D148" s="174"/>
      <c r="E148" s="175" t="s">
        <v>21</v>
      </c>
      <c r="F148" s="271" t="s">
        <v>177</v>
      </c>
      <c r="G148" s="272"/>
      <c r="H148" s="272"/>
      <c r="I148" s="272"/>
      <c r="J148" s="174"/>
      <c r="K148" s="176">
        <v>149.32</v>
      </c>
      <c r="L148" s="174"/>
      <c r="M148" s="174"/>
      <c r="N148" s="174"/>
      <c r="O148" s="174"/>
      <c r="P148" s="174"/>
      <c r="Q148" s="174"/>
      <c r="R148" s="177"/>
      <c r="T148" s="178"/>
      <c r="U148" s="174"/>
      <c r="V148" s="174"/>
      <c r="W148" s="174"/>
      <c r="X148" s="174"/>
      <c r="Y148" s="174"/>
      <c r="Z148" s="174"/>
      <c r="AA148" s="179"/>
      <c r="AT148" s="180" t="s">
        <v>147</v>
      </c>
      <c r="AU148" s="180" t="s">
        <v>96</v>
      </c>
      <c r="AV148" s="11" t="s">
        <v>96</v>
      </c>
      <c r="AW148" s="11" t="s">
        <v>35</v>
      </c>
      <c r="AX148" s="11" t="s">
        <v>23</v>
      </c>
      <c r="AY148" s="180" t="s">
        <v>139</v>
      </c>
    </row>
    <row r="149" spans="2:65" s="1" customFormat="1" ht="31.5" customHeight="1">
      <c r="B149" s="35"/>
      <c r="C149" s="157" t="s">
        <v>178</v>
      </c>
      <c r="D149" s="157" t="s">
        <v>140</v>
      </c>
      <c r="E149" s="158" t="s">
        <v>179</v>
      </c>
      <c r="F149" s="263" t="s">
        <v>180</v>
      </c>
      <c r="G149" s="263"/>
      <c r="H149" s="263"/>
      <c r="I149" s="263"/>
      <c r="J149" s="159" t="s">
        <v>143</v>
      </c>
      <c r="K149" s="160">
        <v>149.32</v>
      </c>
      <c r="L149" s="264">
        <v>148</v>
      </c>
      <c r="M149" s="264"/>
      <c r="N149" s="264">
        <f>ROUND(L149*K149,2)</f>
        <v>22099.360000000001</v>
      </c>
      <c r="O149" s="264"/>
      <c r="P149" s="264"/>
      <c r="Q149" s="264"/>
      <c r="R149" s="37"/>
      <c r="T149" s="161" t="s">
        <v>21</v>
      </c>
      <c r="U149" s="44" t="s">
        <v>43</v>
      </c>
      <c r="V149" s="162">
        <v>0.32800000000000001</v>
      </c>
      <c r="W149" s="162">
        <f>V149*K149</f>
        <v>48.976959999999998</v>
      </c>
      <c r="X149" s="162">
        <v>0</v>
      </c>
      <c r="Y149" s="162">
        <f>X149*K149</f>
        <v>0</v>
      </c>
      <c r="Z149" s="162">
        <v>0.58199999999999996</v>
      </c>
      <c r="AA149" s="163">
        <f>Z149*K149</f>
        <v>86.904239999999987</v>
      </c>
      <c r="AR149" s="21" t="s">
        <v>144</v>
      </c>
      <c r="AT149" s="21" t="s">
        <v>140</v>
      </c>
      <c r="AU149" s="21" t="s">
        <v>96</v>
      </c>
      <c r="AY149" s="21" t="s">
        <v>139</v>
      </c>
      <c r="BE149" s="164">
        <f>IF(U149="základní",N149,0)</f>
        <v>22099.360000000001</v>
      </c>
      <c r="BF149" s="164">
        <f>IF(U149="snížená",N149,0)</f>
        <v>0</v>
      </c>
      <c r="BG149" s="164">
        <f>IF(U149="zákl. přenesená",N149,0)</f>
        <v>0</v>
      </c>
      <c r="BH149" s="164">
        <f>IF(U149="sníž. přenesená",N149,0)</f>
        <v>0</v>
      </c>
      <c r="BI149" s="164">
        <f>IF(U149="nulová",N149,0)</f>
        <v>0</v>
      </c>
      <c r="BJ149" s="21" t="s">
        <v>23</v>
      </c>
      <c r="BK149" s="164">
        <f>ROUND(L149*K149,2)</f>
        <v>22099.360000000001</v>
      </c>
      <c r="BL149" s="21" t="s">
        <v>144</v>
      </c>
      <c r="BM149" s="21" t="s">
        <v>181</v>
      </c>
    </row>
    <row r="150" spans="2:65" s="11" customFormat="1" ht="22.5" customHeight="1">
      <c r="B150" s="173"/>
      <c r="C150" s="174"/>
      <c r="D150" s="174"/>
      <c r="E150" s="175" t="s">
        <v>21</v>
      </c>
      <c r="F150" s="271" t="s">
        <v>171</v>
      </c>
      <c r="G150" s="272"/>
      <c r="H150" s="272"/>
      <c r="I150" s="272"/>
      <c r="J150" s="174"/>
      <c r="K150" s="176">
        <v>149.32</v>
      </c>
      <c r="L150" s="174"/>
      <c r="M150" s="174"/>
      <c r="N150" s="174"/>
      <c r="O150" s="174"/>
      <c r="P150" s="174"/>
      <c r="Q150" s="174"/>
      <c r="R150" s="177"/>
      <c r="T150" s="178"/>
      <c r="U150" s="174"/>
      <c r="V150" s="174"/>
      <c r="W150" s="174"/>
      <c r="X150" s="174"/>
      <c r="Y150" s="174"/>
      <c r="Z150" s="174"/>
      <c r="AA150" s="179"/>
      <c r="AT150" s="180" t="s">
        <v>147</v>
      </c>
      <c r="AU150" s="180" t="s">
        <v>96</v>
      </c>
      <c r="AV150" s="11" t="s">
        <v>96</v>
      </c>
      <c r="AW150" s="11" t="s">
        <v>35</v>
      </c>
      <c r="AX150" s="11" t="s">
        <v>23</v>
      </c>
      <c r="AY150" s="180" t="s">
        <v>139</v>
      </c>
    </row>
    <row r="151" spans="2:65" s="1" customFormat="1" ht="31.5" customHeight="1">
      <c r="B151" s="35"/>
      <c r="C151" s="157" t="s">
        <v>182</v>
      </c>
      <c r="D151" s="157" t="s">
        <v>140</v>
      </c>
      <c r="E151" s="158" t="s">
        <v>183</v>
      </c>
      <c r="F151" s="263" t="s">
        <v>184</v>
      </c>
      <c r="G151" s="263"/>
      <c r="H151" s="263"/>
      <c r="I151" s="263"/>
      <c r="J151" s="159" t="s">
        <v>143</v>
      </c>
      <c r="K151" s="160">
        <v>143.416</v>
      </c>
      <c r="L151" s="264">
        <v>119</v>
      </c>
      <c r="M151" s="264"/>
      <c r="N151" s="264">
        <f>ROUND(L151*K151,2)</f>
        <v>17066.5</v>
      </c>
      <c r="O151" s="264"/>
      <c r="P151" s="264"/>
      <c r="Q151" s="264"/>
      <c r="R151" s="37"/>
      <c r="T151" s="161" t="s">
        <v>21</v>
      </c>
      <c r="U151" s="44" t="s">
        <v>43</v>
      </c>
      <c r="V151" s="162">
        <v>0.2</v>
      </c>
      <c r="W151" s="162">
        <f>V151*K151</f>
        <v>28.683199999999999</v>
      </c>
      <c r="X151" s="162">
        <v>0</v>
      </c>
      <c r="Y151" s="162">
        <f>X151*K151</f>
        <v>0</v>
      </c>
      <c r="Z151" s="162">
        <v>0.185</v>
      </c>
      <c r="AA151" s="163">
        <f>Z151*K151</f>
        <v>26.531959999999998</v>
      </c>
      <c r="AR151" s="21" t="s">
        <v>144</v>
      </c>
      <c r="AT151" s="21" t="s">
        <v>140</v>
      </c>
      <c r="AU151" s="21" t="s">
        <v>96</v>
      </c>
      <c r="AY151" s="21" t="s">
        <v>139</v>
      </c>
      <c r="BE151" s="164">
        <f>IF(U151="základní",N151,0)</f>
        <v>17066.5</v>
      </c>
      <c r="BF151" s="164">
        <f>IF(U151="snížená",N151,0)</f>
        <v>0</v>
      </c>
      <c r="BG151" s="164">
        <f>IF(U151="zákl. přenesená",N151,0)</f>
        <v>0</v>
      </c>
      <c r="BH151" s="164">
        <f>IF(U151="sníž. přenesená",N151,0)</f>
        <v>0</v>
      </c>
      <c r="BI151" s="164">
        <f>IF(U151="nulová",N151,0)</f>
        <v>0</v>
      </c>
      <c r="BJ151" s="21" t="s">
        <v>23</v>
      </c>
      <c r="BK151" s="164">
        <f>ROUND(L151*K151,2)</f>
        <v>17066.5</v>
      </c>
      <c r="BL151" s="21" t="s">
        <v>144</v>
      </c>
      <c r="BM151" s="21" t="s">
        <v>185</v>
      </c>
    </row>
    <row r="152" spans="2:65" s="11" customFormat="1" ht="31.5" customHeight="1">
      <c r="B152" s="173"/>
      <c r="C152" s="174"/>
      <c r="D152" s="174"/>
      <c r="E152" s="175" t="s">
        <v>21</v>
      </c>
      <c r="F152" s="271" t="s">
        <v>172</v>
      </c>
      <c r="G152" s="272"/>
      <c r="H152" s="272"/>
      <c r="I152" s="272"/>
      <c r="J152" s="174"/>
      <c r="K152" s="176">
        <v>143.416</v>
      </c>
      <c r="L152" s="174"/>
      <c r="M152" s="174"/>
      <c r="N152" s="174"/>
      <c r="O152" s="174"/>
      <c r="P152" s="174"/>
      <c r="Q152" s="174"/>
      <c r="R152" s="177"/>
      <c r="T152" s="178"/>
      <c r="U152" s="174"/>
      <c r="V152" s="174"/>
      <c r="W152" s="174"/>
      <c r="X152" s="174"/>
      <c r="Y152" s="174"/>
      <c r="Z152" s="174"/>
      <c r="AA152" s="179"/>
      <c r="AT152" s="180" t="s">
        <v>147</v>
      </c>
      <c r="AU152" s="180" t="s">
        <v>96</v>
      </c>
      <c r="AV152" s="11" t="s">
        <v>96</v>
      </c>
      <c r="AW152" s="11" t="s">
        <v>35</v>
      </c>
      <c r="AX152" s="11" t="s">
        <v>23</v>
      </c>
      <c r="AY152" s="180" t="s">
        <v>139</v>
      </c>
    </row>
    <row r="153" spans="2:65" s="1" customFormat="1" ht="31.5" customHeight="1">
      <c r="B153" s="35"/>
      <c r="C153" s="157" t="s">
        <v>186</v>
      </c>
      <c r="D153" s="157" t="s">
        <v>140</v>
      </c>
      <c r="E153" s="158" t="s">
        <v>187</v>
      </c>
      <c r="F153" s="263" t="s">
        <v>188</v>
      </c>
      <c r="G153" s="263"/>
      <c r="H153" s="263"/>
      <c r="I153" s="263"/>
      <c r="J153" s="159" t="s">
        <v>143</v>
      </c>
      <c r="K153" s="160">
        <v>358.54</v>
      </c>
      <c r="L153" s="264">
        <v>95.3</v>
      </c>
      <c r="M153" s="264"/>
      <c r="N153" s="264">
        <f>ROUND(L153*K153,2)</f>
        <v>34168.86</v>
      </c>
      <c r="O153" s="264"/>
      <c r="P153" s="264"/>
      <c r="Q153" s="264"/>
      <c r="R153" s="37"/>
      <c r="T153" s="161" t="s">
        <v>21</v>
      </c>
      <c r="U153" s="44" t="s">
        <v>43</v>
      </c>
      <c r="V153" s="162">
        <v>0.30599999999999999</v>
      </c>
      <c r="W153" s="162">
        <f>V153*K153</f>
        <v>109.71324</v>
      </c>
      <c r="X153" s="162">
        <v>0</v>
      </c>
      <c r="Y153" s="162">
        <f>X153*K153</f>
        <v>0</v>
      </c>
      <c r="Z153" s="162">
        <v>0.48</v>
      </c>
      <c r="AA153" s="163">
        <f>Z153*K153</f>
        <v>172.0992</v>
      </c>
      <c r="AR153" s="21" t="s">
        <v>144</v>
      </c>
      <c r="AT153" s="21" t="s">
        <v>140</v>
      </c>
      <c r="AU153" s="21" t="s">
        <v>96</v>
      </c>
      <c r="AY153" s="21" t="s">
        <v>139</v>
      </c>
      <c r="BE153" s="164">
        <f>IF(U153="základní",N153,0)</f>
        <v>34168.86</v>
      </c>
      <c r="BF153" s="164">
        <f>IF(U153="snížená",N153,0)</f>
        <v>0</v>
      </c>
      <c r="BG153" s="164">
        <f>IF(U153="zákl. přenesená",N153,0)</f>
        <v>0</v>
      </c>
      <c r="BH153" s="164">
        <f>IF(U153="sníž. přenesená",N153,0)</f>
        <v>0</v>
      </c>
      <c r="BI153" s="164">
        <f>IF(U153="nulová",N153,0)</f>
        <v>0</v>
      </c>
      <c r="BJ153" s="21" t="s">
        <v>23</v>
      </c>
      <c r="BK153" s="164">
        <f>ROUND(L153*K153,2)</f>
        <v>34168.86</v>
      </c>
      <c r="BL153" s="21" t="s">
        <v>144</v>
      </c>
      <c r="BM153" s="21" t="s">
        <v>189</v>
      </c>
    </row>
    <row r="154" spans="2:65" s="11" customFormat="1" ht="22.5" customHeight="1">
      <c r="B154" s="173"/>
      <c r="C154" s="174"/>
      <c r="D154" s="174"/>
      <c r="E154" s="175" t="s">
        <v>21</v>
      </c>
      <c r="F154" s="271" t="s">
        <v>190</v>
      </c>
      <c r="G154" s="272"/>
      <c r="H154" s="272"/>
      <c r="I154" s="272"/>
      <c r="J154" s="174"/>
      <c r="K154" s="176">
        <v>358.54</v>
      </c>
      <c r="L154" s="174"/>
      <c r="M154" s="174"/>
      <c r="N154" s="174"/>
      <c r="O154" s="174"/>
      <c r="P154" s="174"/>
      <c r="Q154" s="174"/>
      <c r="R154" s="177"/>
      <c r="T154" s="178"/>
      <c r="U154" s="174"/>
      <c r="V154" s="174"/>
      <c r="W154" s="174"/>
      <c r="X154" s="174"/>
      <c r="Y154" s="174"/>
      <c r="Z154" s="174"/>
      <c r="AA154" s="179"/>
      <c r="AT154" s="180" t="s">
        <v>147</v>
      </c>
      <c r="AU154" s="180" t="s">
        <v>96</v>
      </c>
      <c r="AV154" s="11" t="s">
        <v>96</v>
      </c>
      <c r="AW154" s="11" t="s">
        <v>35</v>
      </c>
      <c r="AX154" s="11" t="s">
        <v>23</v>
      </c>
      <c r="AY154" s="180" t="s">
        <v>139</v>
      </c>
    </row>
    <row r="155" spans="2:65" s="1" customFormat="1" ht="31.5" customHeight="1">
      <c r="B155" s="35"/>
      <c r="C155" s="157" t="s">
        <v>191</v>
      </c>
      <c r="D155" s="157" t="s">
        <v>140</v>
      </c>
      <c r="E155" s="158" t="s">
        <v>192</v>
      </c>
      <c r="F155" s="263" t="s">
        <v>193</v>
      </c>
      <c r="G155" s="263"/>
      <c r="H155" s="263"/>
      <c r="I155" s="263"/>
      <c r="J155" s="159" t="s">
        <v>143</v>
      </c>
      <c r="K155" s="160">
        <v>215.124</v>
      </c>
      <c r="L155" s="264">
        <v>20.5</v>
      </c>
      <c r="M155" s="264"/>
      <c r="N155" s="264">
        <f>ROUND(L155*K155,2)</f>
        <v>4410.04</v>
      </c>
      <c r="O155" s="264"/>
      <c r="P155" s="264"/>
      <c r="Q155" s="264"/>
      <c r="R155" s="37"/>
      <c r="T155" s="161" t="s">
        <v>21</v>
      </c>
      <c r="U155" s="44" t="s">
        <v>43</v>
      </c>
      <c r="V155" s="162">
        <v>0.05</v>
      </c>
      <c r="W155" s="162">
        <f>V155*K155</f>
        <v>10.7562</v>
      </c>
      <c r="X155" s="162">
        <v>0</v>
      </c>
      <c r="Y155" s="162">
        <f>X155*K155</f>
        <v>0</v>
      </c>
      <c r="Z155" s="162">
        <v>0.13</v>
      </c>
      <c r="AA155" s="163">
        <f>Z155*K155</f>
        <v>27.96612</v>
      </c>
      <c r="AR155" s="21" t="s">
        <v>144</v>
      </c>
      <c r="AT155" s="21" t="s">
        <v>140</v>
      </c>
      <c r="AU155" s="21" t="s">
        <v>96</v>
      </c>
      <c r="AY155" s="21" t="s">
        <v>139</v>
      </c>
      <c r="BE155" s="164">
        <f>IF(U155="základní",N155,0)</f>
        <v>4410.04</v>
      </c>
      <c r="BF155" s="164">
        <f>IF(U155="snížená",N155,0)</f>
        <v>0</v>
      </c>
      <c r="BG155" s="164">
        <f>IF(U155="zákl. přenesená",N155,0)</f>
        <v>0</v>
      </c>
      <c r="BH155" s="164">
        <f>IF(U155="sníž. přenesená",N155,0)</f>
        <v>0</v>
      </c>
      <c r="BI155" s="164">
        <f>IF(U155="nulová",N155,0)</f>
        <v>0</v>
      </c>
      <c r="BJ155" s="21" t="s">
        <v>23</v>
      </c>
      <c r="BK155" s="164">
        <f>ROUND(L155*K155,2)</f>
        <v>4410.04</v>
      </c>
      <c r="BL155" s="21" t="s">
        <v>144</v>
      </c>
      <c r="BM155" s="21" t="s">
        <v>194</v>
      </c>
    </row>
    <row r="156" spans="2:65" s="11" customFormat="1" ht="31.5" customHeight="1">
      <c r="B156" s="173"/>
      <c r="C156" s="174"/>
      <c r="D156" s="174"/>
      <c r="E156" s="175" t="s">
        <v>21</v>
      </c>
      <c r="F156" s="271" t="s">
        <v>195</v>
      </c>
      <c r="G156" s="272"/>
      <c r="H156" s="272"/>
      <c r="I156" s="272"/>
      <c r="J156" s="174"/>
      <c r="K156" s="176">
        <v>215.124</v>
      </c>
      <c r="L156" s="174"/>
      <c r="M156" s="174"/>
      <c r="N156" s="174"/>
      <c r="O156" s="174"/>
      <c r="P156" s="174"/>
      <c r="Q156" s="174"/>
      <c r="R156" s="177"/>
      <c r="T156" s="178"/>
      <c r="U156" s="174"/>
      <c r="V156" s="174"/>
      <c r="W156" s="174"/>
      <c r="X156" s="174"/>
      <c r="Y156" s="174"/>
      <c r="Z156" s="174"/>
      <c r="AA156" s="179"/>
      <c r="AT156" s="180" t="s">
        <v>147</v>
      </c>
      <c r="AU156" s="180" t="s">
        <v>96</v>
      </c>
      <c r="AV156" s="11" t="s">
        <v>96</v>
      </c>
      <c r="AW156" s="11" t="s">
        <v>35</v>
      </c>
      <c r="AX156" s="11" t="s">
        <v>23</v>
      </c>
      <c r="AY156" s="180" t="s">
        <v>139</v>
      </c>
    </row>
    <row r="157" spans="2:65" s="1" customFormat="1" ht="31.5" customHeight="1">
      <c r="B157" s="35"/>
      <c r="C157" s="157" t="s">
        <v>196</v>
      </c>
      <c r="D157" s="157" t="s">
        <v>140</v>
      </c>
      <c r="E157" s="158" t="s">
        <v>158</v>
      </c>
      <c r="F157" s="263" t="s">
        <v>159</v>
      </c>
      <c r="G157" s="263"/>
      <c r="H157" s="263"/>
      <c r="I157" s="263"/>
      <c r="J157" s="159" t="s">
        <v>143</v>
      </c>
      <c r="K157" s="160">
        <v>717.08</v>
      </c>
      <c r="L157" s="264">
        <v>30</v>
      </c>
      <c r="M157" s="264"/>
      <c r="N157" s="264">
        <f>ROUND(L157*K157,2)</f>
        <v>21512.400000000001</v>
      </c>
      <c r="O157" s="264"/>
      <c r="P157" s="264"/>
      <c r="Q157" s="264"/>
      <c r="R157" s="37"/>
      <c r="T157" s="161" t="s">
        <v>21</v>
      </c>
      <c r="U157" s="44" t="s">
        <v>43</v>
      </c>
      <c r="V157" s="162">
        <v>7.2999999999999995E-2</v>
      </c>
      <c r="W157" s="162">
        <f>V157*K157</f>
        <v>52.34684</v>
      </c>
      <c r="X157" s="162">
        <v>0</v>
      </c>
      <c r="Y157" s="162">
        <f>X157*K157</f>
        <v>0</v>
      </c>
      <c r="Z157" s="162">
        <v>0.23499999999999999</v>
      </c>
      <c r="AA157" s="163">
        <f>Z157*K157</f>
        <v>168.5138</v>
      </c>
      <c r="AR157" s="21" t="s">
        <v>144</v>
      </c>
      <c r="AT157" s="21" t="s">
        <v>140</v>
      </c>
      <c r="AU157" s="21" t="s">
        <v>96</v>
      </c>
      <c r="AY157" s="21" t="s">
        <v>139</v>
      </c>
      <c r="BE157" s="164">
        <f>IF(U157="základní",N157,0)</f>
        <v>21512.400000000001</v>
      </c>
      <c r="BF157" s="164">
        <f>IF(U157="snížená",N157,0)</f>
        <v>0</v>
      </c>
      <c r="BG157" s="164">
        <f>IF(U157="zákl. přenesená",N157,0)</f>
        <v>0</v>
      </c>
      <c r="BH157" s="164">
        <f>IF(U157="sníž. přenesená",N157,0)</f>
        <v>0</v>
      </c>
      <c r="BI157" s="164">
        <f>IF(U157="nulová",N157,0)</f>
        <v>0</v>
      </c>
      <c r="BJ157" s="21" t="s">
        <v>23</v>
      </c>
      <c r="BK157" s="164">
        <f>ROUND(L157*K157,2)</f>
        <v>21512.400000000001</v>
      </c>
      <c r="BL157" s="21" t="s">
        <v>144</v>
      </c>
      <c r="BM157" s="21" t="s">
        <v>197</v>
      </c>
    </row>
    <row r="158" spans="2:65" s="11" customFormat="1" ht="31.5" customHeight="1">
      <c r="B158" s="173"/>
      <c r="C158" s="174"/>
      <c r="D158" s="174"/>
      <c r="E158" s="175" t="s">
        <v>21</v>
      </c>
      <c r="F158" s="271" t="s">
        <v>198</v>
      </c>
      <c r="G158" s="272"/>
      <c r="H158" s="272"/>
      <c r="I158" s="272"/>
      <c r="J158" s="174"/>
      <c r="K158" s="176">
        <v>430.24799999999999</v>
      </c>
      <c r="L158" s="174"/>
      <c r="M158" s="174"/>
      <c r="N158" s="174"/>
      <c r="O158" s="174"/>
      <c r="P158" s="174"/>
      <c r="Q158" s="174"/>
      <c r="R158" s="177"/>
      <c r="T158" s="178"/>
      <c r="U158" s="174"/>
      <c r="V158" s="174"/>
      <c r="W158" s="174"/>
      <c r="X158" s="174"/>
      <c r="Y158" s="174"/>
      <c r="Z158" s="174"/>
      <c r="AA158" s="179"/>
      <c r="AT158" s="180" t="s">
        <v>147</v>
      </c>
      <c r="AU158" s="180" t="s">
        <v>96</v>
      </c>
      <c r="AV158" s="11" t="s">
        <v>96</v>
      </c>
      <c r="AW158" s="11" t="s">
        <v>35</v>
      </c>
      <c r="AX158" s="11" t="s">
        <v>78</v>
      </c>
      <c r="AY158" s="180" t="s">
        <v>139</v>
      </c>
    </row>
    <row r="159" spans="2:65" s="11" customFormat="1" ht="31.5" customHeight="1">
      <c r="B159" s="173"/>
      <c r="C159" s="174"/>
      <c r="D159" s="174"/>
      <c r="E159" s="175" t="s">
        <v>21</v>
      </c>
      <c r="F159" s="267" t="s">
        <v>199</v>
      </c>
      <c r="G159" s="268"/>
      <c r="H159" s="268"/>
      <c r="I159" s="268"/>
      <c r="J159" s="174"/>
      <c r="K159" s="176">
        <v>286.83199999999999</v>
      </c>
      <c r="L159" s="174"/>
      <c r="M159" s="174"/>
      <c r="N159" s="174"/>
      <c r="O159" s="174"/>
      <c r="P159" s="174"/>
      <c r="Q159" s="174"/>
      <c r="R159" s="177"/>
      <c r="T159" s="178"/>
      <c r="U159" s="174"/>
      <c r="V159" s="174"/>
      <c r="W159" s="174"/>
      <c r="X159" s="174"/>
      <c r="Y159" s="174"/>
      <c r="Z159" s="174"/>
      <c r="AA159" s="179"/>
      <c r="AT159" s="180" t="s">
        <v>147</v>
      </c>
      <c r="AU159" s="180" t="s">
        <v>96</v>
      </c>
      <c r="AV159" s="11" t="s">
        <v>96</v>
      </c>
      <c r="AW159" s="11" t="s">
        <v>35</v>
      </c>
      <c r="AX159" s="11" t="s">
        <v>78</v>
      </c>
      <c r="AY159" s="180" t="s">
        <v>139</v>
      </c>
    </row>
    <row r="160" spans="2:65" s="12" customFormat="1" ht="22.5" customHeight="1">
      <c r="B160" s="181"/>
      <c r="C160" s="182"/>
      <c r="D160" s="182"/>
      <c r="E160" s="183" t="s">
        <v>21</v>
      </c>
      <c r="F160" s="269" t="s">
        <v>156</v>
      </c>
      <c r="G160" s="270"/>
      <c r="H160" s="270"/>
      <c r="I160" s="270"/>
      <c r="J160" s="182"/>
      <c r="K160" s="184">
        <v>717.08</v>
      </c>
      <c r="L160" s="182"/>
      <c r="M160" s="182"/>
      <c r="N160" s="182"/>
      <c r="O160" s="182"/>
      <c r="P160" s="182"/>
      <c r="Q160" s="182"/>
      <c r="R160" s="185"/>
      <c r="T160" s="186"/>
      <c r="U160" s="182"/>
      <c r="V160" s="182"/>
      <c r="W160" s="182"/>
      <c r="X160" s="182"/>
      <c r="Y160" s="182"/>
      <c r="Z160" s="182"/>
      <c r="AA160" s="187"/>
      <c r="AT160" s="188" t="s">
        <v>147</v>
      </c>
      <c r="AU160" s="188" t="s">
        <v>96</v>
      </c>
      <c r="AV160" s="12" t="s">
        <v>144</v>
      </c>
      <c r="AW160" s="12" t="s">
        <v>35</v>
      </c>
      <c r="AX160" s="12" t="s">
        <v>23</v>
      </c>
      <c r="AY160" s="188" t="s">
        <v>139</v>
      </c>
    </row>
    <row r="161" spans="2:65" s="1" customFormat="1" ht="31.5" customHeight="1">
      <c r="B161" s="35"/>
      <c r="C161" s="157" t="s">
        <v>200</v>
      </c>
      <c r="D161" s="157" t="s">
        <v>140</v>
      </c>
      <c r="E161" s="158" t="s">
        <v>201</v>
      </c>
      <c r="F161" s="263" t="s">
        <v>202</v>
      </c>
      <c r="G161" s="263"/>
      <c r="H161" s="263"/>
      <c r="I161" s="263"/>
      <c r="J161" s="159" t="s">
        <v>143</v>
      </c>
      <c r="K161" s="160">
        <v>34.395000000000003</v>
      </c>
      <c r="L161" s="264">
        <v>841</v>
      </c>
      <c r="M161" s="264"/>
      <c r="N161" s="264">
        <f>ROUND(L161*K161,2)</f>
        <v>28926.2</v>
      </c>
      <c r="O161" s="264"/>
      <c r="P161" s="264"/>
      <c r="Q161" s="264"/>
      <c r="R161" s="37"/>
      <c r="T161" s="161" t="s">
        <v>21</v>
      </c>
      <c r="U161" s="44" t="s">
        <v>43</v>
      </c>
      <c r="V161" s="162">
        <v>2.2789999999999999</v>
      </c>
      <c r="W161" s="162">
        <f>V161*K161</f>
        <v>78.386205000000004</v>
      </c>
      <c r="X161" s="162">
        <v>0</v>
      </c>
      <c r="Y161" s="162">
        <f>X161*K161</f>
        <v>0</v>
      </c>
      <c r="Z161" s="162">
        <v>0.5</v>
      </c>
      <c r="AA161" s="163">
        <f>Z161*K161</f>
        <v>17.197500000000002</v>
      </c>
      <c r="AR161" s="21" t="s">
        <v>144</v>
      </c>
      <c r="AT161" s="21" t="s">
        <v>140</v>
      </c>
      <c r="AU161" s="21" t="s">
        <v>96</v>
      </c>
      <c r="AY161" s="21" t="s">
        <v>139</v>
      </c>
      <c r="BE161" s="164">
        <f>IF(U161="základní",N161,0)</f>
        <v>28926.2</v>
      </c>
      <c r="BF161" s="164">
        <f>IF(U161="snížená",N161,0)</f>
        <v>0</v>
      </c>
      <c r="BG161" s="164">
        <f>IF(U161="zákl. přenesená",N161,0)</f>
        <v>0</v>
      </c>
      <c r="BH161" s="164">
        <f>IF(U161="sníž. přenesená",N161,0)</f>
        <v>0</v>
      </c>
      <c r="BI161" s="164">
        <f>IF(U161="nulová",N161,0)</f>
        <v>0</v>
      </c>
      <c r="BJ161" s="21" t="s">
        <v>23</v>
      </c>
      <c r="BK161" s="164">
        <f>ROUND(L161*K161,2)</f>
        <v>28926.2</v>
      </c>
      <c r="BL161" s="21" t="s">
        <v>144</v>
      </c>
      <c r="BM161" s="21" t="s">
        <v>203</v>
      </c>
    </row>
    <row r="162" spans="2:65" s="11" customFormat="1" ht="22.5" customHeight="1">
      <c r="B162" s="173"/>
      <c r="C162" s="174"/>
      <c r="D162" s="174"/>
      <c r="E162" s="175" t="s">
        <v>21</v>
      </c>
      <c r="F162" s="271" t="s">
        <v>204</v>
      </c>
      <c r="G162" s="272"/>
      <c r="H162" s="272"/>
      <c r="I162" s="272"/>
      <c r="J162" s="174"/>
      <c r="K162" s="176">
        <v>34.395000000000003</v>
      </c>
      <c r="L162" s="174"/>
      <c r="M162" s="174"/>
      <c r="N162" s="174"/>
      <c r="O162" s="174"/>
      <c r="P162" s="174"/>
      <c r="Q162" s="174"/>
      <c r="R162" s="177"/>
      <c r="T162" s="178"/>
      <c r="U162" s="174"/>
      <c r="V162" s="174"/>
      <c r="W162" s="174"/>
      <c r="X162" s="174"/>
      <c r="Y162" s="174"/>
      <c r="Z162" s="174"/>
      <c r="AA162" s="179"/>
      <c r="AT162" s="180" t="s">
        <v>147</v>
      </c>
      <c r="AU162" s="180" t="s">
        <v>96</v>
      </c>
      <c r="AV162" s="11" t="s">
        <v>96</v>
      </c>
      <c r="AW162" s="11" t="s">
        <v>35</v>
      </c>
      <c r="AX162" s="11" t="s">
        <v>23</v>
      </c>
      <c r="AY162" s="180" t="s">
        <v>139</v>
      </c>
    </row>
    <row r="163" spans="2:65" s="1" customFormat="1" ht="31.5" customHeight="1">
      <c r="B163" s="35"/>
      <c r="C163" s="157" t="s">
        <v>205</v>
      </c>
      <c r="D163" s="157" t="s">
        <v>140</v>
      </c>
      <c r="E163" s="158" t="s">
        <v>206</v>
      </c>
      <c r="F163" s="263" t="s">
        <v>207</v>
      </c>
      <c r="G163" s="263"/>
      <c r="H163" s="263"/>
      <c r="I163" s="263"/>
      <c r="J163" s="159" t="s">
        <v>143</v>
      </c>
      <c r="K163" s="160">
        <v>65.459999999999994</v>
      </c>
      <c r="L163" s="264">
        <v>147</v>
      </c>
      <c r="M163" s="264"/>
      <c r="N163" s="264">
        <f>ROUND(L163*K163,2)</f>
        <v>9622.6200000000008</v>
      </c>
      <c r="O163" s="264"/>
      <c r="P163" s="264"/>
      <c r="Q163" s="264"/>
      <c r="R163" s="37"/>
      <c r="T163" s="161" t="s">
        <v>21</v>
      </c>
      <c r="U163" s="44" t="s">
        <v>43</v>
      </c>
      <c r="V163" s="162">
        <v>7.5999999999999998E-2</v>
      </c>
      <c r="W163" s="162">
        <f>V163*K163</f>
        <v>4.9749599999999994</v>
      </c>
      <c r="X163" s="162">
        <v>4.0000000000000003E-5</v>
      </c>
      <c r="Y163" s="162">
        <f>X163*K163</f>
        <v>2.6183999999999999E-3</v>
      </c>
      <c r="Z163" s="162">
        <v>0.128</v>
      </c>
      <c r="AA163" s="163">
        <f>Z163*K163</f>
        <v>8.3788799999999988</v>
      </c>
      <c r="AR163" s="21" t="s">
        <v>144</v>
      </c>
      <c r="AT163" s="21" t="s">
        <v>140</v>
      </c>
      <c r="AU163" s="21" t="s">
        <v>96</v>
      </c>
      <c r="AY163" s="21" t="s">
        <v>139</v>
      </c>
      <c r="BE163" s="164">
        <f>IF(U163="základní",N163,0)</f>
        <v>9622.6200000000008</v>
      </c>
      <c r="BF163" s="164">
        <f>IF(U163="snížená",N163,0)</f>
        <v>0</v>
      </c>
      <c r="BG163" s="164">
        <f>IF(U163="zákl. přenesená",N163,0)</f>
        <v>0</v>
      </c>
      <c r="BH163" s="164">
        <f>IF(U163="sníž. přenesená",N163,0)</f>
        <v>0</v>
      </c>
      <c r="BI163" s="164">
        <f>IF(U163="nulová",N163,0)</f>
        <v>0</v>
      </c>
      <c r="BJ163" s="21" t="s">
        <v>23</v>
      </c>
      <c r="BK163" s="164">
        <f>ROUND(L163*K163,2)</f>
        <v>9622.6200000000008</v>
      </c>
      <c r="BL163" s="21" t="s">
        <v>144</v>
      </c>
      <c r="BM163" s="21" t="s">
        <v>208</v>
      </c>
    </row>
    <row r="164" spans="2:65" s="11" customFormat="1" ht="22.5" customHeight="1">
      <c r="B164" s="173"/>
      <c r="C164" s="174"/>
      <c r="D164" s="174"/>
      <c r="E164" s="175" t="s">
        <v>21</v>
      </c>
      <c r="F164" s="271" t="s">
        <v>209</v>
      </c>
      <c r="G164" s="272"/>
      <c r="H164" s="272"/>
      <c r="I164" s="272"/>
      <c r="J164" s="174"/>
      <c r="K164" s="176">
        <v>20.5</v>
      </c>
      <c r="L164" s="174"/>
      <c r="M164" s="174"/>
      <c r="N164" s="174"/>
      <c r="O164" s="174"/>
      <c r="P164" s="174"/>
      <c r="Q164" s="174"/>
      <c r="R164" s="177"/>
      <c r="T164" s="178"/>
      <c r="U164" s="174"/>
      <c r="V164" s="174"/>
      <c r="W164" s="174"/>
      <c r="X164" s="174"/>
      <c r="Y164" s="174"/>
      <c r="Z164" s="174"/>
      <c r="AA164" s="179"/>
      <c r="AT164" s="180" t="s">
        <v>147</v>
      </c>
      <c r="AU164" s="180" t="s">
        <v>96</v>
      </c>
      <c r="AV164" s="11" t="s">
        <v>96</v>
      </c>
      <c r="AW164" s="11" t="s">
        <v>35</v>
      </c>
      <c r="AX164" s="11" t="s">
        <v>78</v>
      </c>
      <c r="AY164" s="180" t="s">
        <v>139</v>
      </c>
    </row>
    <row r="165" spans="2:65" s="11" customFormat="1" ht="22.5" customHeight="1">
      <c r="B165" s="173"/>
      <c r="C165" s="174"/>
      <c r="D165" s="174"/>
      <c r="E165" s="175" t="s">
        <v>21</v>
      </c>
      <c r="F165" s="267" t="s">
        <v>210</v>
      </c>
      <c r="G165" s="268"/>
      <c r="H165" s="268"/>
      <c r="I165" s="268"/>
      <c r="J165" s="174"/>
      <c r="K165" s="176">
        <v>44.96</v>
      </c>
      <c r="L165" s="174"/>
      <c r="M165" s="174"/>
      <c r="N165" s="174"/>
      <c r="O165" s="174"/>
      <c r="P165" s="174"/>
      <c r="Q165" s="174"/>
      <c r="R165" s="177"/>
      <c r="T165" s="178"/>
      <c r="U165" s="174"/>
      <c r="V165" s="174"/>
      <c r="W165" s="174"/>
      <c r="X165" s="174"/>
      <c r="Y165" s="174"/>
      <c r="Z165" s="174"/>
      <c r="AA165" s="179"/>
      <c r="AT165" s="180" t="s">
        <v>147</v>
      </c>
      <c r="AU165" s="180" t="s">
        <v>96</v>
      </c>
      <c r="AV165" s="11" t="s">
        <v>96</v>
      </c>
      <c r="AW165" s="11" t="s">
        <v>35</v>
      </c>
      <c r="AX165" s="11" t="s">
        <v>78</v>
      </c>
      <c r="AY165" s="180" t="s">
        <v>139</v>
      </c>
    </row>
    <row r="166" spans="2:65" s="12" customFormat="1" ht="22.5" customHeight="1">
      <c r="B166" s="181"/>
      <c r="C166" s="182"/>
      <c r="D166" s="182"/>
      <c r="E166" s="183" t="s">
        <v>21</v>
      </c>
      <c r="F166" s="269" t="s">
        <v>156</v>
      </c>
      <c r="G166" s="270"/>
      <c r="H166" s="270"/>
      <c r="I166" s="270"/>
      <c r="J166" s="182"/>
      <c r="K166" s="184">
        <v>65.459999999999994</v>
      </c>
      <c r="L166" s="182"/>
      <c r="M166" s="182"/>
      <c r="N166" s="182"/>
      <c r="O166" s="182"/>
      <c r="P166" s="182"/>
      <c r="Q166" s="182"/>
      <c r="R166" s="185"/>
      <c r="T166" s="186"/>
      <c r="U166" s="182"/>
      <c r="V166" s="182"/>
      <c r="W166" s="182"/>
      <c r="X166" s="182"/>
      <c r="Y166" s="182"/>
      <c r="Z166" s="182"/>
      <c r="AA166" s="187"/>
      <c r="AT166" s="188" t="s">
        <v>147</v>
      </c>
      <c r="AU166" s="188" t="s">
        <v>96</v>
      </c>
      <c r="AV166" s="12" t="s">
        <v>144</v>
      </c>
      <c r="AW166" s="12" t="s">
        <v>35</v>
      </c>
      <c r="AX166" s="12" t="s">
        <v>23</v>
      </c>
      <c r="AY166" s="188" t="s">
        <v>139</v>
      </c>
    </row>
    <row r="167" spans="2:65" s="1" customFormat="1" ht="31.5" customHeight="1">
      <c r="B167" s="35"/>
      <c r="C167" s="157" t="s">
        <v>211</v>
      </c>
      <c r="D167" s="157" t="s">
        <v>140</v>
      </c>
      <c r="E167" s="158" t="s">
        <v>212</v>
      </c>
      <c r="F167" s="263" t="s">
        <v>213</v>
      </c>
      <c r="G167" s="263"/>
      <c r="H167" s="263"/>
      <c r="I167" s="263"/>
      <c r="J167" s="159" t="s">
        <v>214</v>
      </c>
      <c r="K167" s="160">
        <v>168.179</v>
      </c>
      <c r="L167" s="264">
        <v>140</v>
      </c>
      <c r="M167" s="264"/>
      <c r="N167" s="264">
        <f>ROUND(L167*K167,2)</f>
        <v>23545.06</v>
      </c>
      <c r="O167" s="264"/>
      <c r="P167" s="264"/>
      <c r="Q167" s="264"/>
      <c r="R167" s="37"/>
      <c r="T167" s="161" t="s">
        <v>21</v>
      </c>
      <c r="U167" s="44" t="s">
        <v>43</v>
      </c>
      <c r="V167" s="162">
        <v>0.29399999999999998</v>
      </c>
      <c r="W167" s="162">
        <f>V167*K167</f>
        <v>49.444626</v>
      </c>
      <c r="X167" s="162">
        <v>0</v>
      </c>
      <c r="Y167" s="162">
        <f>X167*K167</f>
        <v>0</v>
      </c>
      <c r="Z167" s="162">
        <v>0</v>
      </c>
      <c r="AA167" s="163">
        <f>Z167*K167</f>
        <v>0</v>
      </c>
      <c r="AR167" s="21" t="s">
        <v>144</v>
      </c>
      <c r="AT167" s="21" t="s">
        <v>140</v>
      </c>
      <c r="AU167" s="21" t="s">
        <v>96</v>
      </c>
      <c r="AY167" s="21" t="s">
        <v>139</v>
      </c>
      <c r="BE167" s="164">
        <f>IF(U167="základní",N167,0)</f>
        <v>23545.06</v>
      </c>
      <c r="BF167" s="164">
        <f>IF(U167="snížená",N167,0)</f>
        <v>0</v>
      </c>
      <c r="BG167" s="164">
        <f>IF(U167="zákl. přenesená",N167,0)</f>
        <v>0</v>
      </c>
      <c r="BH167" s="164">
        <f>IF(U167="sníž. přenesená",N167,0)</f>
        <v>0</v>
      </c>
      <c r="BI167" s="164">
        <f>IF(U167="nulová",N167,0)</f>
        <v>0</v>
      </c>
      <c r="BJ167" s="21" t="s">
        <v>23</v>
      </c>
      <c r="BK167" s="164">
        <f>ROUND(L167*K167,2)</f>
        <v>23545.06</v>
      </c>
      <c r="BL167" s="21" t="s">
        <v>144</v>
      </c>
      <c r="BM167" s="21" t="s">
        <v>215</v>
      </c>
    </row>
    <row r="168" spans="2:65" s="10" customFormat="1" ht="22.5" customHeight="1">
      <c r="B168" s="165"/>
      <c r="C168" s="166"/>
      <c r="D168" s="166"/>
      <c r="E168" s="167" t="s">
        <v>21</v>
      </c>
      <c r="F168" s="265" t="s">
        <v>146</v>
      </c>
      <c r="G168" s="266"/>
      <c r="H168" s="266"/>
      <c r="I168" s="266"/>
      <c r="J168" s="166"/>
      <c r="K168" s="168" t="s">
        <v>21</v>
      </c>
      <c r="L168" s="166"/>
      <c r="M168" s="166"/>
      <c r="N168" s="166"/>
      <c r="O168" s="166"/>
      <c r="P168" s="166"/>
      <c r="Q168" s="166"/>
      <c r="R168" s="169"/>
      <c r="T168" s="170"/>
      <c r="U168" s="166"/>
      <c r="V168" s="166"/>
      <c r="W168" s="166"/>
      <c r="X168" s="166"/>
      <c r="Y168" s="166"/>
      <c r="Z168" s="166"/>
      <c r="AA168" s="171"/>
      <c r="AT168" s="172" t="s">
        <v>147</v>
      </c>
      <c r="AU168" s="172" t="s">
        <v>96</v>
      </c>
      <c r="AV168" s="10" t="s">
        <v>23</v>
      </c>
      <c r="AW168" s="10" t="s">
        <v>35</v>
      </c>
      <c r="AX168" s="10" t="s">
        <v>78</v>
      </c>
      <c r="AY168" s="172" t="s">
        <v>139</v>
      </c>
    </row>
    <row r="169" spans="2:65" s="11" customFormat="1" ht="22.5" customHeight="1">
      <c r="B169" s="173"/>
      <c r="C169" s="174"/>
      <c r="D169" s="174"/>
      <c r="E169" s="175" t="s">
        <v>21</v>
      </c>
      <c r="F169" s="267" t="s">
        <v>216</v>
      </c>
      <c r="G169" s="268"/>
      <c r="H169" s="268"/>
      <c r="I169" s="268"/>
      <c r="J169" s="174"/>
      <c r="K169" s="176">
        <v>91.361000000000004</v>
      </c>
      <c r="L169" s="174"/>
      <c r="M169" s="174"/>
      <c r="N169" s="174"/>
      <c r="O169" s="174"/>
      <c r="P169" s="174"/>
      <c r="Q169" s="174"/>
      <c r="R169" s="177"/>
      <c r="T169" s="178"/>
      <c r="U169" s="174"/>
      <c r="V169" s="174"/>
      <c r="W169" s="174"/>
      <c r="X169" s="174"/>
      <c r="Y169" s="174"/>
      <c r="Z169" s="174"/>
      <c r="AA169" s="179"/>
      <c r="AT169" s="180" t="s">
        <v>147</v>
      </c>
      <c r="AU169" s="180" t="s">
        <v>96</v>
      </c>
      <c r="AV169" s="11" t="s">
        <v>96</v>
      </c>
      <c r="AW169" s="11" t="s">
        <v>35</v>
      </c>
      <c r="AX169" s="11" t="s">
        <v>78</v>
      </c>
      <c r="AY169" s="180" t="s">
        <v>139</v>
      </c>
    </row>
    <row r="170" spans="2:65" s="10" customFormat="1" ht="22.5" customHeight="1">
      <c r="B170" s="165"/>
      <c r="C170" s="166"/>
      <c r="D170" s="166"/>
      <c r="E170" s="167" t="s">
        <v>21</v>
      </c>
      <c r="F170" s="273" t="s">
        <v>217</v>
      </c>
      <c r="G170" s="274"/>
      <c r="H170" s="274"/>
      <c r="I170" s="274"/>
      <c r="J170" s="166"/>
      <c r="K170" s="168" t="s">
        <v>21</v>
      </c>
      <c r="L170" s="166"/>
      <c r="M170" s="166"/>
      <c r="N170" s="166"/>
      <c r="O170" s="166"/>
      <c r="P170" s="166"/>
      <c r="Q170" s="166"/>
      <c r="R170" s="169"/>
      <c r="T170" s="170"/>
      <c r="U170" s="166"/>
      <c r="V170" s="166"/>
      <c r="W170" s="166"/>
      <c r="X170" s="166"/>
      <c r="Y170" s="166"/>
      <c r="Z170" s="166"/>
      <c r="AA170" s="171"/>
      <c r="AT170" s="172" t="s">
        <v>147</v>
      </c>
      <c r="AU170" s="172" t="s">
        <v>96</v>
      </c>
      <c r="AV170" s="10" t="s">
        <v>23</v>
      </c>
      <c r="AW170" s="10" t="s">
        <v>35</v>
      </c>
      <c r="AX170" s="10" t="s">
        <v>78</v>
      </c>
      <c r="AY170" s="172" t="s">
        <v>139</v>
      </c>
    </row>
    <row r="171" spans="2:65" s="11" customFormat="1" ht="22.5" customHeight="1">
      <c r="B171" s="173"/>
      <c r="C171" s="174"/>
      <c r="D171" s="174"/>
      <c r="E171" s="175" t="s">
        <v>21</v>
      </c>
      <c r="F171" s="267" t="s">
        <v>218</v>
      </c>
      <c r="G171" s="268"/>
      <c r="H171" s="268"/>
      <c r="I171" s="268"/>
      <c r="J171" s="174"/>
      <c r="K171" s="176">
        <v>28.774000000000001</v>
      </c>
      <c r="L171" s="174"/>
      <c r="M171" s="174"/>
      <c r="N171" s="174"/>
      <c r="O171" s="174"/>
      <c r="P171" s="174"/>
      <c r="Q171" s="174"/>
      <c r="R171" s="177"/>
      <c r="T171" s="178"/>
      <c r="U171" s="174"/>
      <c r="V171" s="174"/>
      <c r="W171" s="174"/>
      <c r="X171" s="174"/>
      <c r="Y171" s="174"/>
      <c r="Z171" s="174"/>
      <c r="AA171" s="179"/>
      <c r="AT171" s="180" t="s">
        <v>147</v>
      </c>
      <c r="AU171" s="180" t="s">
        <v>96</v>
      </c>
      <c r="AV171" s="11" t="s">
        <v>96</v>
      </c>
      <c r="AW171" s="11" t="s">
        <v>35</v>
      </c>
      <c r="AX171" s="11" t="s">
        <v>78</v>
      </c>
      <c r="AY171" s="180" t="s">
        <v>139</v>
      </c>
    </row>
    <row r="172" spans="2:65" s="10" customFormat="1" ht="31.5" customHeight="1">
      <c r="B172" s="165"/>
      <c r="C172" s="166"/>
      <c r="D172" s="166"/>
      <c r="E172" s="167" t="s">
        <v>21</v>
      </c>
      <c r="F172" s="273" t="s">
        <v>219</v>
      </c>
      <c r="G172" s="274"/>
      <c r="H172" s="274"/>
      <c r="I172" s="274"/>
      <c r="J172" s="166"/>
      <c r="K172" s="168" t="s">
        <v>21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147</v>
      </c>
      <c r="AU172" s="172" t="s">
        <v>96</v>
      </c>
      <c r="AV172" s="10" t="s">
        <v>23</v>
      </c>
      <c r="AW172" s="10" t="s">
        <v>35</v>
      </c>
      <c r="AX172" s="10" t="s">
        <v>78</v>
      </c>
      <c r="AY172" s="172" t="s">
        <v>139</v>
      </c>
    </row>
    <row r="173" spans="2:65" s="10" customFormat="1" ht="22.5" customHeight="1">
      <c r="B173" s="165"/>
      <c r="C173" s="166"/>
      <c r="D173" s="166"/>
      <c r="E173" s="167" t="s">
        <v>21</v>
      </c>
      <c r="F173" s="273" t="s">
        <v>220</v>
      </c>
      <c r="G173" s="274"/>
      <c r="H173" s="274"/>
      <c r="I173" s="274"/>
      <c r="J173" s="166"/>
      <c r="K173" s="168" t="s">
        <v>21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71"/>
      <c r="AT173" s="172" t="s">
        <v>147</v>
      </c>
      <c r="AU173" s="172" t="s">
        <v>96</v>
      </c>
      <c r="AV173" s="10" t="s">
        <v>23</v>
      </c>
      <c r="AW173" s="10" t="s">
        <v>35</v>
      </c>
      <c r="AX173" s="10" t="s">
        <v>78</v>
      </c>
      <c r="AY173" s="172" t="s">
        <v>139</v>
      </c>
    </row>
    <row r="174" spans="2:65" s="11" customFormat="1" ht="22.5" customHeight="1">
      <c r="B174" s="173"/>
      <c r="C174" s="174"/>
      <c r="D174" s="174"/>
      <c r="E174" s="175" t="s">
        <v>21</v>
      </c>
      <c r="F174" s="267" t="s">
        <v>221</v>
      </c>
      <c r="G174" s="268"/>
      <c r="H174" s="268"/>
      <c r="I174" s="268"/>
      <c r="J174" s="174"/>
      <c r="K174" s="176">
        <v>20.077999999999999</v>
      </c>
      <c r="L174" s="174"/>
      <c r="M174" s="174"/>
      <c r="N174" s="174"/>
      <c r="O174" s="174"/>
      <c r="P174" s="174"/>
      <c r="Q174" s="174"/>
      <c r="R174" s="177"/>
      <c r="T174" s="178"/>
      <c r="U174" s="174"/>
      <c r="V174" s="174"/>
      <c r="W174" s="174"/>
      <c r="X174" s="174"/>
      <c r="Y174" s="174"/>
      <c r="Z174" s="174"/>
      <c r="AA174" s="179"/>
      <c r="AT174" s="180" t="s">
        <v>147</v>
      </c>
      <c r="AU174" s="180" t="s">
        <v>96</v>
      </c>
      <c r="AV174" s="11" t="s">
        <v>96</v>
      </c>
      <c r="AW174" s="11" t="s">
        <v>35</v>
      </c>
      <c r="AX174" s="11" t="s">
        <v>78</v>
      </c>
      <c r="AY174" s="180" t="s">
        <v>139</v>
      </c>
    </row>
    <row r="175" spans="2:65" s="10" customFormat="1" ht="22.5" customHeight="1">
      <c r="B175" s="165"/>
      <c r="C175" s="166"/>
      <c r="D175" s="166"/>
      <c r="E175" s="167" t="s">
        <v>21</v>
      </c>
      <c r="F175" s="273" t="s">
        <v>222</v>
      </c>
      <c r="G175" s="274"/>
      <c r="H175" s="274"/>
      <c r="I175" s="274"/>
      <c r="J175" s="166"/>
      <c r="K175" s="168" t="s">
        <v>21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147</v>
      </c>
      <c r="AU175" s="172" t="s">
        <v>96</v>
      </c>
      <c r="AV175" s="10" t="s">
        <v>23</v>
      </c>
      <c r="AW175" s="10" t="s">
        <v>35</v>
      </c>
      <c r="AX175" s="10" t="s">
        <v>78</v>
      </c>
      <c r="AY175" s="172" t="s">
        <v>139</v>
      </c>
    </row>
    <row r="176" spans="2:65" s="11" customFormat="1" ht="22.5" customHeight="1">
      <c r="B176" s="173"/>
      <c r="C176" s="174"/>
      <c r="D176" s="174"/>
      <c r="E176" s="175" t="s">
        <v>21</v>
      </c>
      <c r="F176" s="267" t="s">
        <v>223</v>
      </c>
      <c r="G176" s="268"/>
      <c r="H176" s="268"/>
      <c r="I176" s="268"/>
      <c r="J176" s="174"/>
      <c r="K176" s="176">
        <v>27.966000000000001</v>
      </c>
      <c r="L176" s="174"/>
      <c r="M176" s="174"/>
      <c r="N176" s="174"/>
      <c r="O176" s="174"/>
      <c r="P176" s="174"/>
      <c r="Q176" s="174"/>
      <c r="R176" s="177"/>
      <c r="T176" s="178"/>
      <c r="U176" s="174"/>
      <c r="V176" s="174"/>
      <c r="W176" s="174"/>
      <c r="X176" s="174"/>
      <c r="Y176" s="174"/>
      <c r="Z176" s="174"/>
      <c r="AA176" s="179"/>
      <c r="AT176" s="180" t="s">
        <v>147</v>
      </c>
      <c r="AU176" s="180" t="s">
        <v>96</v>
      </c>
      <c r="AV176" s="11" t="s">
        <v>96</v>
      </c>
      <c r="AW176" s="11" t="s">
        <v>35</v>
      </c>
      <c r="AX176" s="11" t="s">
        <v>78</v>
      </c>
      <c r="AY176" s="180" t="s">
        <v>139</v>
      </c>
    </row>
    <row r="177" spans="2:65" s="12" customFormat="1" ht="22.5" customHeight="1">
      <c r="B177" s="181"/>
      <c r="C177" s="182"/>
      <c r="D177" s="182"/>
      <c r="E177" s="183" t="s">
        <v>21</v>
      </c>
      <c r="F177" s="269" t="s">
        <v>156</v>
      </c>
      <c r="G177" s="270"/>
      <c r="H177" s="270"/>
      <c r="I177" s="270"/>
      <c r="J177" s="182"/>
      <c r="K177" s="184">
        <v>168.179</v>
      </c>
      <c r="L177" s="182"/>
      <c r="M177" s="182"/>
      <c r="N177" s="182"/>
      <c r="O177" s="182"/>
      <c r="P177" s="182"/>
      <c r="Q177" s="182"/>
      <c r="R177" s="185"/>
      <c r="T177" s="186"/>
      <c r="U177" s="182"/>
      <c r="V177" s="182"/>
      <c r="W177" s="182"/>
      <c r="X177" s="182"/>
      <c r="Y177" s="182"/>
      <c r="Z177" s="182"/>
      <c r="AA177" s="187"/>
      <c r="AT177" s="188" t="s">
        <v>147</v>
      </c>
      <c r="AU177" s="188" t="s">
        <v>96</v>
      </c>
      <c r="AV177" s="12" t="s">
        <v>144</v>
      </c>
      <c r="AW177" s="12" t="s">
        <v>35</v>
      </c>
      <c r="AX177" s="12" t="s">
        <v>23</v>
      </c>
      <c r="AY177" s="188" t="s">
        <v>139</v>
      </c>
    </row>
    <row r="178" spans="2:65" s="1" customFormat="1" ht="31.5" customHeight="1">
      <c r="B178" s="35"/>
      <c r="C178" s="157" t="s">
        <v>11</v>
      </c>
      <c r="D178" s="157" t="s">
        <v>140</v>
      </c>
      <c r="E178" s="158" t="s">
        <v>224</v>
      </c>
      <c r="F178" s="263" t="s">
        <v>225</v>
      </c>
      <c r="G178" s="263"/>
      <c r="H178" s="263"/>
      <c r="I178" s="263"/>
      <c r="J178" s="159" t="s">
        <v>214</v>
      </c>
      <c r="K178" s="160">
        <v>168.179</v>
      </c>
      <c r="L178" s="264">
        <v>227</v>
      </c>
      <c r="M178" s="264"/>
      <c r="N178" s="264">
        <f>ROUND(L178*K178,2)</f>
        <v>38176.629999999997</v>
      </c>
      <c r="O178" s="264"/>
      <c r="P178" s="264"/>
      <c r="Q178" s="264"/>
      <c r="R178" s="37"/>
      <c r="T178" s="161" t="s">
        <v>21</v>
      </c>
      <c r="U178" s="44" t="s">
        <v>43</v>
      </c>
      <c r="V178" s="162">
        <v>8.3000000000000004E-2</v>
      </c>
      <c r="W178" s="162">
        <f>V178*K178</f>
        <v>13.958857</v>
      </c>
      <c r="X178" s="162">
        <v>0</v>
      </c>
      <c r="Y178" s="162">
        <f>X178*K178</f>
        <v>0</v>
      </c>
      <c r="Z178" s="162">
        <v>0</v>
      </c>
      <c r="AA178" s="163">
        <f>Z178*K178</f>
        <v>0</v>
      </c>
      <c r="AR178" s="21" t="s">
        <v>144</v>
      </c>
      <c r="AT178" s="21" t="s">
        <v>140</v>
      </c>
      <c r="AU178" s="21" t="s">
        <v>96</v>
      </c>
      <c r="AY178" s="21" t="s">
        <v>139</v>
      </c>
      <c r="BE178" s="164">
        <f>IF(U178="základní",N178,0)</f>
        <v>38176.629999999997</v>
      </c>
      <c r="BF178" s="164">
        <f>IF(U178="snížená",N178,0)</f>
        <v>0</v>
      </c>
      <c r="BG178" s="164">
        <f>IF(U178="zákl. přenesená",N178,0)</f>
        <v>0</v>
      </c>
      <c r="BH178" s="164">
        <f>IF(U178="sníž. přenesená",N178,0)</f>
        <v>0</v>
      </c>
      <c r="BI178" s="164">
        <f>IF(U178="nulová",N178,0)</f>
        <v>0</v>
      </c>
      <c r="BJ178" s="21" t="s">
        <v>23</v>
      </c>
      <c r="BK178" s="164">
        <f>ROUND(L178*K178,2)</f>
        <v>38176.629999999997</v>
      </c>
      <c r="BL178" s="21" t="s">
        <v>144</v>
      </c>
      <c r="BM178" s="21" t="s">
        <v>226</v>
      </c>
    </row>
    <row r="179" spans="2:65" s="1" customFormat="1" ht="44.25" customHeight="1">
      <c r="B179" s="35"/>
      <c r="C179" s="157" t="s">
        <v>227</v>
      </c>
      <c r="D179" s="157" t="s">
        <v>140</v>
      </c>
      <c r="E179" s="158" t="s">
        <v>228</v>
      </c>
      <c r="F179" s="263" t="s">
        <v>229</v>
      </c>
      <c r="G179" s="263"/>
      <c r="H179" s="263"/>
      <c r="I179" s="263"/>
      <c r="J179" s="159" t="s">
        <v>214</v>
      </c>
      <c r="K179" s="160">
        <v>1681.79</v>
      </c>
      <c r="L179" s="264">
        <v>17.2</v>
      </c>
      <c r="M179" s="264"/>
      <c r="N179" s="264">
        <f>ROUND(L179*K179,2)</f>
        <v>28926.79</v>
      </c>
      <c r="O179" s="264"/>
      <c r="P179" s="264"/>
      <c r="Q179" s="264"/>
      <c r="R179" s="37"/>
      <c r="T179" s="161" t="s">
        <v>21</v>
      </c>
      <c r="U179" s="44" t="s">
        <v>43</v>
      </c>
      <c r="V179" s="162">
        <v>4.0000000000000001E-3</v>
      </c>
      <c r="W179" s="162">
        <f>V179*K179</f>
        <v>6.7271599999999996</v>
      </c>
      <c r="X179" s="162">
        <v>0</v>
      </c>
      <c r="Y179" s="162">
        <f>X179*K179</f>
        <v>0</v>
      </c>
      <c r="Z179" s="162">
        <v>0</v>
      </c>
      <c r="AA179" s="163">
        <f>Z179*K179</f>
        <v>0</v>
      </c>
      <c r="AR179" s="21" t="s">
        <v>144</v>
      </c>
      <c r="AT179" s="21" t="s">
        <v>140</v>
      </c>
      <c r="AU179" s="21" t="s">
        <v>96</v>
      </c>
      <c r="AY179" s="21" t="s">
        <v>139</v>
      </c>
      <c r="BE179" s="164">
        <f>IF(U179="základní",N179,0)</f>
        <v>28926.79</v>
      </c>
      <c r="BF179" s="164">
        <f>IF(U179="snížená",N179,0)</f>
        <v>0</v>
      </c>
      <c r="BG179" s="164">
        <f>IF(U179="zákl. přenesená",N179,0)</f>
        <v>0</v>
      </c>
      <c r="BH179" s="164">
        <f>IF(U179="sníž. přenesená",N179,0)</f>
        <v>0</v>
      </c>
      <c r="BI179" s="164">
        <f>IF(U179="nulová",N179,0)</f>
        <v>0</v>
      </c>
      <c r="BJ179" s="21" t="s">
        <v>23</v>
      </c>
      <c r="BK179" s="164">
        <f>ROUND(L179*K179,2)</f>
        <v>28926.79</v>
      </c>
      <c r="BL179" s="21" t="s">
        <v>144</v>
      </c>
      <c r="BM179" s="21" t="s">
        <v>230</v>
      </c>
    </row>
    <row r="180" spans="2:65" s="11" customFormat="1" ht="22.5" customHeight="1">
      <c r="B180" s="173"/>
      <c r="C180" s="174"/>
      <c r="D180" s="174"/>
      <c r="E180" s="175" t="s">
        <v>21</v>
      </c>
      <c r="F180" s="271" t="s">
        <v>231</v>
      </c>
      <c r="G180" s="272"/>
      <c r="H180" s="272"/>
      <c r="I180" s="272"/>
      <c r="J180" s="174"/>
      <c r="K180" s="176">
        <v>1681.79</v>
      </c>
      <c r="L180" s="174"/>
      <c r="M180" s="174"/>
      <c r="N180" s="174"/>
      <c r="O180" s="174"/>
      <c r="P180" s="174"/>
      <c r="Q180" s="174"/>
      <c r="R180" s="177"/>
      <c r="T180" s="178"/>
      <c r="U180" s="174"/>
      <c r="V180" s="174"/>
      <c r="W180" s="174"/>
      <c r="X180" s="174"/>
      <c r="Y180" s="174"/>
      <c r="Z180" s="174"/>
      <c r="AA180" s="179"/>
      <c r="AT180" s="180" t="s">
        <v>147</v>
      </c>
      <c r="AU180" s="180" t="s">
        <v>96</v>
      </c>
      <c r="AV180" s="11" t="s">
        <v>96</v>
      </c>
      <c r="AW180" s="11" t="s">
        <v>35</v>
      </c>
      <c r="AX180" s="11" t="s">
        <v>23</v>
      </c>
      <c r="AY180" s="180" t="s">
        <v>139</v>
      </c>
    </row>
    <row r="181" spans="2:65" s="1" customFormat="1" ht="22.5" customHeight="1">
      <c r="B181" s="35"/>
      <c r="C181" s="157" t="s">
        <v>232</v>
      </c>
      <c r="D181" s="157" t="s">
        <v>140</v>
      </c>
      <c r="E181" s="158" t="s">
        <v>233</v>
      </c>
      <c r="F181" s="263" t="s">
        <v>234</v>
      </c>
      <c r="G181" s="263"/>
      <c r="H181" s="263"/>
      <c r="I181" s="263"/>
      <c r="J181" s="159" t="s">
        <v>214</v>
      </c>
      <c r="K181" s="160">
        <v>168.179</v>
      </c>
      <c r="L181" s="264">
        <v>14.9</v>
      </c>
      <c r="M181" s="264"/>
      <c r="N181" s="264">
        <f>ROUND(L181*K181,2)</f>
        <v>2505.87</v>
      </c>
      <c r="O181" s="264"/>
      <c r="P181" s="264"/>
      <c r="Q181" s="264"/>
      <c r="R181" s="37"/>
      <c r="T181" s="161" t="s">
        <v>21</v>
      </c>
      <c r="U181" s="44" t="s">
        <v>43</v>
      </c>
      <c r="V181" s="162">
        <v>8.9999999999999993E-3</v>
      </c>
      <c r="W181" s="162">
        <f>V181*K181</f>
        <v>1.5136109999999998</v>
      </c>
      <c r="X181" s="162">
        <v>0</v>
      </c>
      <c r="Y181" s="162">
        <f>X181*K181</f>
        <v>0</v>
      </c>
      <c r="Z181" s="162">
        <v>0</v>
      </c>
      <c r="AA181" s="163">
        <f>Z181*K181</f>
        <v>0</v>
      </c>
      <c r="AR181" s="21" t="s">
        <v>144</v>
      </c>
      <c r="AT181" s="21" t="s">
        <v>140</v>
      </c>
      <c r="AU181" s="21" t="s">
        <v>96</v>
      </c>
      <c r="AY181" s="21" t="s">
        <v>139</v>
      </c>
      <c r="BE181" s="164">
        <f>IF(U181="základní",N181,0)</f>
        <v>2505.87</v>
      </c>
      <c r="BF181" s="164">
        <f>IF(U181="snížená",N181,0)</f>
        <v>0</v>
      </c>
      <c r="BG181" s="164">
        <f>IF(U181="zákl. přenesená",N181,0)</f>
        <v>0</v>
      </c>
      <c r="BH181" s="164">
        <f>IF(U181="sníž. přenesená",N181,0)</f>
        <v>0</v>
      </c>
      <c r="BI181" s="164">
        <f>IF(U181="nulová",N181,0)</f>
        <v>0</v>
      </c>
      <c r="BJ181" s="21" t="s">
        <v>23</v>
      </c>
      <c r="BK181" s="164">
        <f>ROUND(L181*K181,2)</f>
        <v>2505.87</v>
      </c>
      <c r="BL181" s="21" t="s">
        <v>144</v>
      </c>
      <c r="BM181" s="21" t="s">
        <v>235</v>
      </c>
    </row>
    <row r="182" spans="2:65" s="1" customFormat="1" ht="31.5" customHeight="1">
      <c r="B182" s="35"/>
      <c r="C182" s="157" t="s">
        <v>236</v>
      </c>
      <c r="D182" s="157" t="s">
        <v>140</v>
      </c>
      <c r="E182" s="158" t="s">
        <v>237</v>
      </c>
      <c r="F182" s="263" t="s">
        <v>238</v>
      </c>
      <c r="G182" s="263"/>
      <c r="H182" s="263"/>
      <c r="I182" s="263"/>
      <c r="J182" s="159" t="s">
        <v>239</v>
      </c>
      <c r="K182" s="160">
        <v>319.54000000000002</v>
      </c>
      <c r="L182" s="264">
        <v>140</v>
      </c>
      <c r="M182" s="264"/>
      <c r="N182" s="264">
        <f>ROUND(L182*K182,2)</f>
        <v>44735.6</v>
      </c>
      <c r="O182" s="264"/>
      <c r="P182" s="264"/>
      <c r="Q182" s="264"/>
      <c r="R182" s="37"/>
      <c r="T182" s="161" t="s">
        <v>21</v>
      </c>
      <c r="U182" s="44" t="s">
        <v>43</v>
      </c>
      <c r="V182" s="162">
        <v>0</v>
      </c>
      <c r="W182" s="162">
        <f>V182*K182</f>
        <v>0</v>
      </c>
      <c r="X182" s="162">
        <v>0</v>
      </c>
      <c r="Y182" s="162">
        <f>X182*K182</f>
        <v>0</v>
      </c>
      <c r="Z182" s="162">
        <v>0</v>
      </c>
      <c r="AA182" s="163">
        <f>Z182*K182</f>
        <v>0</v>
      </c>
      <c r="AR182" s="21" t="s">
        <v>144</v>
      </c>
      <c r="AT182" s="21" t="s">
        <v>140</v>
      </c>
      <c r="AU182" s="21" t="s">
        <v>96</v>
      </c>
      <c r="AY182" s="21" t="s">
        <v>139</v>
      </c>
      <c r="BE182" s="164">
        <f>IF(U182="základní",N182,0)</f>
        <v>44735.6</v>
      </c>
      <c r="BF182" s="164">
        <f>IF(U182="snížená",N182,0)</f>
        <v>0</v>
      </c>
      <c r="BG182" s="164">
        <f>IF(U182="zákl. přenesená",N182,0)</f>
        <v>0</v>
      </c>
      <c r="BH182" s="164">
        <f>IF(U182="sníž. přenesená",N182,0)</f>
        <v>0</v>
      </c>
      <c r="BI182" s="164">
        <f>IF(U182="nulová",N182,0)</f>
        <v>0</v>
      </c>
      <c r="BJ182" s="21" t="s">
        <v>23</v>
      </c>
      <c r="BK182" s="164">
        <f>ROUND(L182*K182,2)</f>
        <v>44735.6</v>
      </c>
      <c r="BL182" s="21" t="s">
        <v>144</v>
      </c>
      <c r="BM182" s="21" t="s">
        <v>240</v>
      </c>
    </row>
    <row r="183" spans="2:65" s="11" customFormat="1" ht="22.5" customHeight="1">
      <c r="B183" s="173"/>
      <c r="C183" s="174"/>
      <c r="D183" s="174"/>
      <c r="E183" s="175" t="s">
        <v>21</v>
      </c>
      <c r="F183" s="271" t="s">
        <v>241</v>
      </c>
      <c r="G183" s="272"/>
      <c r="H183" s="272"/>
      <c r="I183" s="272"/>
      <c r="J183" s="174"/>
      <c r="K183" s="176">
        <v>319.54000000000002</v>
      </c>
      <c r="L183" s="174"/>
      <c r="M183" s="174"/>
      <c r="N183" s="174"/>
      <c r="O183" s="174"/>
      <c r="P183" s="174"/>
      <c r="Q183" s="174"/>
      <c r="R183" s="177"/>
      <c r="T183" s="178"/>
      <c r="U183" s="174"/>
      <c r="V183" s="174"/>
      <c r="W183" s="174"/>
      <c r="X183" s="174"/>
      <c r="Y183" s="174"/>
      <c r="Z183" s="174"/>
      <c r="AA183" s="179"/>
      <c r="AT183" s="180" t="s">
        <v>147</v>
      </c>
      <c r="AU183" s="180" t="s">
        <v>96</v>
      </c>
      <c r="AV183" s="11" t="s">
        <v>96</v>
      </c>
      <c r="AW183" s="11" t="s">
        <v>35</v>
      </c>
      <c r="AX183" s="11" t="s">
        <v>23</v>
      </c>
      <c r="AY183" s="180" t="s">
        <v>139</v>
      </c>
    </row>
    <row r="184" spans="2:65" s="1" customFormat="1" ht="31.5" customHeight="1">
      <c r="B184" s="35"/>
      <c r="C184" s="157" t="s">
        <v>242</v>
      </c>
      <c r="D184" s="157" t="s">
        <v>140</v>
      </c>
      <c r="E184" s="158" t="s">
        <v>243</v>
      </c>
      <c r="F184" s="263" t="s">
        <v>244</v>
      </c>
      <c r="G184" s="263"/>
      <c r="H184" s="263"/>
      <c r="I184" s="263"/>
      <c r="J184" s="159" t="s">
        <v>143</v>
      </c>
      <c r="K184" s="160">
        <v>18.108000000000001</v>
      </c>
      <c r="L184" s="264">
        <v>135</v>
      </c>
      <c r="M184" s="264"/>
      <c r="N184" s="264">
        <f>ROUND(L184*K184,2)</f>
        <v>2444.58</v>
      </c>
      <c r="O184" s="264"/>
      <c r="P184" s="264"/>
      <c r="Q184" s="264"/>
      <c r="R184" s="37"/>
      <c r="T184" s="161" t="s">
        <v>21</v>
      </c>
      <c r="U184" s="44" t="s">
        <v>43</v>
      </c>
      <c r="V184" s="162">
        <v>0.63100000000000001</v>
      </c>
      <c r="W184" s="162">
        <f>V184*K184</f>
        <v>11.426148000000001</v>
      </c>
      <c r="X184" s="162">
        <v>0</v>
      </c>
      <c r="Y184" s="162">
        <f>X184*K184</f>
        <v>0</v>
      </c>
      <c r="Z184" s="162">
        <v>0</v>
      </c>
      <c r="AA184" s="163">
        <f>Z184*K184</f>
        <v>0</v>
      </c>
      <c r="AR184" s="21" t="s">
        <v>144</v>
      </c>
      <c r="AT184" s="21" t="s">
        <v>140</v>
      </c>
      <c r="AU184" s="21" t="s">
        <v>96</v>
      </c>
      <c r="AY184" s="21" t="s">
        <v>139</v>
      </c>
      <c r="BE184" s="164">
        <f>IF(U184="základní",N184,0)</f>
        <v>2444.58</v>
      </c>
      <c r="BF184" s="164">
        <f>IF(U184="snížená",N184,0)</f>
        <v>0</v>
      </c>
      <c r="BG184" s="164">
        <f>IF(U184="zákl. přenesená",N184,0)</f>
        <v>0</v>
      </c>
      <c r="BH184" s="164">
        <f>IF(U184="sníž. přenesená",N184,0)</f>
        <v>0</v>
      </c>
      <c r="BI184" s="164">
        <f>IF(U184="nulová",N184,0)</f>
        <v>0</v>
      </c>
      <c r="BJ184" s="21" t="s">
        <v>23</v>
      </c>
      <c r="BK184" s="164">
        <f>ROUND(L184*K184,2)</f>
        <v>2444.58</v>
      </c>
      <c r="BL184" s="21" t="s">
        <v>144</v>
      </c>
      <c r="BM184" s="21" t="s">
        <v>245</v>
      </c>
    </row>
    <row r="185" spans="2:65" s="11" customFormat="1" ht="22.5" customHeight="1">
      <c r="B185" s="173"/>
      <c r="C185" s="174"/>
      <c r="D185" s="174"/>
      <c r="E185" s="175" t="s">
        <v>21</v>
      </c>
      <c r="F185" s="271" t="s">
        <v>246</v>
      </c>
      <c r="G185" s="272"/>
      <c r="H185" s="272"/>
      <c r="I185" s="272"/>
      <c r="J185" s="174"/>
      <c r="K185" s="176">
        <v>3.3250000000000002</v>
      </c>
      <c r="L185" s="174"/>
      <c r="M185" s="174"/>
      <c r="N185" s="174"/>
      <c r="O185" s="174"/>
      <c r="P185" s="174"/>
      <c r="Q185" s="174"/>
      <c r="R185" s="177"/>
      <c r="T185" s="178"/>
      <c r="U185" s="174"/>
      <c r="V185" s="174"/>
      <c r="W185" s="174"/>
      <c r="X185" s="174"/>
      <c r="Y185" s="174"/>
      <c r="Z185" s="174"/>
      <c r="AA185" s="179"/>
      <c r="AT185" s="180" t="s">
        <v>147</v>
      </c>
      <c r="AU185" s="180" t="s">
        <v>96</v>
      </c>
      <c r="AV185" s="11" t="s">
        <v>96</v>
      </c>
      <c r="AW185" s="11" t="s">
        <v>35</v>
      </c>
      <c r="AX185" s="11" t="s">
        <v>78</v>
      </c>
      <c r="AY185" s="180" t="s">
        <v>139</v>
      </c>
    </row>
    <row r="186" spans="2:65" s="11" customFormat="1" ht="22.5" customHeight="1">
      <c r="B186" s="173"/>
      <c r="C186" s="174"/>
      <c r="D186" s="174"/>
      <c r="E186" s="175" t="s">
        <v>21</v>
      </c>
      <c r="F186" s="267" t="s">
        <v>247</v>
      </c>
      <c r="G186" s="268"/>
      <c r="H186" s="268"/>
      <c r="I186" s="268"/>
      <c r="J186" s="174"/>
      <c r="K186" s="176">
        <v>3.1829999999999998</v>
      </c>
      <c r="L186" s="174"/>
      <c r="M186" s="174"/>
      <c r="N186" s="174"/>
      <c r="O186" s="174"/>
      <c r="P186" s="174"/>
      <c r="Q186" s="174"/>
      <c r="R186" s="177"/>
      <c r="T186" s="178"/>
      <c r="U186" s="174"/>
      <c r="V186" s="174"/>
      <c r="W186" s="174"/>
      <c r="X186" s="174"/>
      <c r="Y186" s="174"/>
      <c r="Z186" s="174"/>
      <c r="AA186" s="179"/>
      <c r="AT186" s="180" t="s">
        <v>147</v>
      </c>
      <c r="AU186" s="180" t="s">
        <v>96</v>
      </c>
      <c r="AV186" s="11" t="s">
        <v>96</v>
      </c>
      <c r="AW186" s="11" t="s">
        <v>35</v>
      </c>
      <c r="AX186" s="11" t="s">
        <v>78</v>
      </c>
      <c r="AY186" s="180" t="s">
        <v>139</v>
      </c>
    </row>
    <row r="187" spans="2:65" s="11" customFormat="1" ht="22.5" customHeight="1">
      <c r="B187" s="173"/>
      <c r="C187" s="174"/>
      <c r="D187" s="174"/>
      <c r="E187" s="175" t="s">
        <v>21</v>
      </c>
      <c r="F187" s="267" t="s">
        <v>248</v>
      </c>
      <c r="G187" s="268"/>
      <c r="H187" s="268"/>
      <c r="I187" s="268"/>
      <c r="J187" s="174"/>
      <c r="K187" s="176">
        <v>5.86</v>
      </c>
      <c r="L187" s="174"/>
      <c r="M187" s="174"/>
      <c r="N187" s="174"/>
      <c r="O187" s="174"/>
      <c r="P187" s="174"/>
      <c r="Q187" s="174"/>
      <c r="R187" s="177"/>
      <c r="T187" s="178"/>
      <c r="U187" s="174"/>
      <c r="V187" s="174"/>
      <c r="W187" s="174"/>
      <c r="X187" s="174"/>
      <c r="Y187" s="174"/>
      <c r="Z187" s="174"/>
      <c r="AA187" s="179"/>
      <c r="AT187" s="180" t="s">
        <v>147</v>
      </c>
      <c r="AU187" s="180" t="s">
        <v>96</v>
      </c>
      <c r="AV187" s="11" t="s">
        <v>96</v>
      </c>
      <c r="AW187" s="11" t="s">
        <v>35</v>
      </c>
      <c r="AX187" s="11" t="s">
        <v>78</v>
      </c>
      <c r="AY187" s="180" t="s">
        <v>139</v>
      </c>
    </row>
    <row r="188" spans="2:65" s="11" customFormat="1" ht="22.5" customHeight="1">
      <c r="B188" s="173"/>
      <c r="C188" s="174"/>
      <c r="D188" s="174"/>
      <c r="E188" s="175" t="s">
        <v>21</v>
      </c>
      <c r="F188" s="267" t="s">
        <v>249</v>
      </c>
      <c r="G188" s="268"/>
      <c r="H188" s="268"/>
      <c r="I188" s="268"/>
      <c r="J188" s="174"/>
      <c r="K188" s="176">
        <v>5.74</v>
      </c>
      <c r="L188" s="174"/>
      <c r="M188" s="174"/>
      <c r="N188" s="174"/>
      <c r="O188" s="174"/>
      <c r="P188" s="174"/>
      <c r="Q188" s="174"/>
      <c r="R188" s="177"/>
      <c r="T188" s="178"/>
      <c r="U188" s="174"/>
      <c r="V188" s="174"/>
      <c r="W188" s="174"/>
      <c r="X188" s="174"/>
      <c r="Y188" s="174"/>
      <c r="Z188" s="174"/>
      <c r="AA188" s="179"/>
      <c r="AT188" s="180" t="s">
        <v>147</v>
      </c>
      <c r="AU188" s="180" t="s">
        <v>96</v>
      </c>
      <c r="AV188" s="11" t="s">
        <v>96</v>
      </c>
      <c r="AW188" s="11" t="s">
        <v>35</v>
      </c>
      <c r="AX188" s="11" t="s">
        <v>78</v>
      </c>
      <c r="AY188" s="180" t="s">
        <v>139</v>
      </c>
    </row>
    <row r="189" spans="2:65" s="12" customFormat="1" ht="22.5" customHeight="1">
      <c r="B189" s="181"/>
      <c r="C189" s="182"/>
      <c r="D189" s="182"/>
      <c r="E189" s="183" t="s">
        <v>21</v>
      </c>
      <c r="F189" s="269" t="s">
        <v>156</v>
      </c>
      <c r="G189" s="270"/>
      <c r="H189" s="270"/>
      <c r="I189" s="270"/>
      <c r="J189" s="182"/>
      <c r="K189" s="184">
        <v>18.108000000000001</v>
      </c>
      <c r="L189" s="182"/>
      <c r="M189" s="182"/>
      <c r="N189" s="182"/>
      <c r="O189" s="182"/>
      <c r="P189" s="182"/>
      <c r="Q189" s="182"/>
      <c r="R189" s="185"/>
      <c r="T189" s="186"/>
      <c r="U189" s="182"/>
      <c r="V189" s="182"/>
      <c r="W189" s="182"/>
      <c r="X189" s="182"/>
      <c r="Y189" s="182"/>
      <c r="Z189" s="182"/>
      <c r="AA189" s="187"/>
      <c r="AT189" s="188" t="s">
        <v>147</v>
      </c>
      <c r="AU189" s="188" t="s">
        <v>96</v>
      </c>
      <c r="AV189" s="12" t="s">
        <v>144</v>
      </c>
      <c r="AW189" s="12" t="s">
        <v>35</v>
      </c>
      <c r="AX189" s="12" t="s">
        <v>23</v>
      </c>
      <c r="AY189" s="188" t="s">
        <v>139</v>
      </c>
    </row>
    <row r="190" spans="2:65" s="1" customFormat="1" ht="22.5" customHeight="1">
      <c r="B190" s="35"/>
      <c r="C190" s="189" t="s">
        <v>250</v>
      </c>
      <c r="D190" s="189" t="s">
        <v>251</v>
      </c>
      <c r="E190" s="190" t="s">
        <v>252</v>
      </c>
      <c r="F190" s="275" t="s">
        <v>253</v>
      </c>
      <c r="G190" s="275"/>
      <c r="H190" s="275"/>
      <c r="I190" s="275"/>
      <c r="J190" s="191" t="s">
        <v>239</v>
      </c>
      <c r="K190" s="192">
        <v>8.8729999999999993</v>
      </c>
      <c r="L190" s="276">
        <v>380</v>
      </c>
      <c r="M190" s="276"/>
      <c r="N190" s="276">
        <f>ROUND(L190*K190,2)</f>
        <v>3371.74</v>
      </c>
      <c r="O190" s="264"/>
      <c r="P190" s="264"/>
      <c r="Q190" s="264"/>
      <c r="R190" s="37"/>
      <c r="T190" s="161" t="s">
        <v>21</v>
      </c>
      <c r="U190" s="44" t="s">
        <v>43</v>
      </c>
      <c r="V190" s="162">
        <v>0</v>
      </c>
      <c r="W190" s="162">
        <f>V190*K190</f>
        <v>0</v>
      </c>
      <c r="X190" s="162">
        <v>1</v>
      </c>
      <c r="Y190" s="162">
        <f>X190*K190</f>
        <v>8.8729999999999993</v>
      </c>
      <c r="Z190" s="162">
        <v>0</v>
      </c>
      <c r="AA190" s="163">
        <f>Z190*K190</f>
        <v>0</v>
      </c>
      <c r="AR190" s="21" t="s">
        <v>182</v>
      </c>
      <c r="AT190" s="21" t="s">
        <v>251</v>
      </c>
      <c r="AU190" s="21" t="s">
        <v>96</v>
      </c>
      <c r="AY190" s="21" t="s">
        <v>139</v>
      </c>
      <c r="BE190" s="164">
        <f>IF(U190="základní",N190,0)</f>
        <v>3371.74</v>
      </c>
      <c r="BF190" s="164">
        <f>IF(U190="snížená",N190,0)</f>
        <v>0</v>
      </c>
      <c r="BG190" s="164">
        <f>IF(U190="zákl. přenesená",N190,0)</f>
        <v>0</v>
      </c>
      <c r="BH190" s="164">
        <f>IF(U190="sníž. přenesená",N190,0)</f>
        <v>0</v>
      </c>
      <c r="BI190" s="164">
        <f>IF(U190="nulová",N190,0)</f>
        <v>0</v>
      </c>
      <c r="BJ190" s="21" t="s">
        <v>23</v>
      </c>
      <c r="BK190" s="164">
        <f>ROUND(L190*K190,2)</f>
        <v>3371.74</v>
      </c>
      <c r="BL190" s="21" t="s">
        <v>144</v>
      </c>
      <c r="BM190" s="21" t="s">
        <v>254</v>
      </c>
    </row>
    <row r="191" spans="2:65" s="10" customFormat="1" ht="22.5" customHeight="1">
      <c r="B191" s="165"/>
      <c r="C191" s="166"/>
      <c r="D191" s="166"/>
      <c r="E191" s="167" t="s">
        <v>21</v>
      </c>
      <c r="F191" s="265" t="s">
        <v>255</v>
      </c>
      <c r="G191" s="266"/>
      <c r="H191" s="266"/>
      <c r="I191" s="266"/>
      <c r="J191" s="166"/>
      <c r="K191" s="168" t="s">
        <v>21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147</v>
      </c>
      <c r="AU191" s="172" t="s">
        <v>96</v>
      </c>
      <c r="AV191" s="10" t="s">
        <v>23</v>
      </c>
      <c r="AW191" s="10" t="s">
        <v>35</v>
      </c>
      <c r="AX191" s="10" t="s">
        <v>78</v>
      </c>
      <c r="AY191" s="172" t="s">
        <v>139</v>
      </c>
    </row>
    <row r="192" spans="2:65" s="11" customFormat="1" ht="22.5" customHeight="1">
      <c r="B192" s="173"/>
      <c r="C192" s="174"/>
      <c r="D192" s="174"/>
      <c r="E192" s="175" t="s">
        <v>21</v>
      </c>
      <c r="F192" s="267" t="s">
        <v>256</v>
      </c>
      <c r="G192" s="268"/>
      <c r="H192" s="268"/>
      <c r="I192" s="268"/>
      <c r="J192" s="174"/>
      <c r="K192" s="176">
        <v>8.8729999999999993</v>
      </c>
      <c r="L192" s="174"/>
      <c r="M192" s="174"/>
      <c r="N192" s="174"/>
      <c r="O192" s="174"/>
      <c r="P192" s="174"/>
      <c r="Q192" s="174"/>
      <c r="R192" s="177"/>
      <c r="T192" s="178"/>
      <c r="U192" s="174"/>
      <c r="V192" s="174"/>
      <c r="W192" s="174"/>
      <c r="X192" s="174"/>
      <c r="Y192" s="174"/>
      <c r="Z192" s="174"/>
      <c r="AA192" s="179"/>
      <c r="AT192" s="180" t="s">
        <v>147</v>
      </c>
      <c r="AU192" s="180" t="s">
        <v>96</v>
      </c>
      <c r="AV192" s="11" t="s">
        <v>96</v>
      </c>
      <c r="AW192" s="11" t="s">
        <v>35</v>
      </c>
      <c r="AX192" s="11" t="s">
        <v>23</v>
      </c>
      <c r="AY192" s="180" t="s">
        <v>139</v>
      </c>
    </row>
    <row r="193" spans="2:65" s="1" customFormat="1" ht="31.5" customHeight="1">
      <c r="B193" s="35"/>
      <c r="C193" s="157" t="s">
        <v>10</v>
      </c>
      <c r="D193" s="157" t="s">
        <v>140</v>
      </c>
      <c r="E193" s="158" t="s">
        <v>257</v>
      </c>
      <c r="F193" s="263" t="s">
        <v>258</v>
      </c>
      <c r="G193" s="263"/>
      <c r="H193" s="263"/>
      <c r="I193" s="263"/>
      <c r="J193" s="159" t="s">
        <v>259</v>
      </c>
      <c r="K193" s="160">
        <v>66</v>
      </c>
      <c r="L193" s="264">
        <v>33.5</v>
      </c>
      <c r="M193" s="264"/>
      <c r="N193" s="264">
        <f>ROUND(L193*K193,2)</f>
        <v>2211</v>
      </c>
      <c r="O193" s="264"/>
      <c r="P193" s="264"/>
      <c r="Q193" s="264"/>
      <c r="R193" s="37"/>
      <c r="T193" s="161" t="s">
        <v>21</v>
      </c>
      <c r="U193" s="44" t="s">
        <v>43</v>
      </c>
      <c r="V193" s="162">
        <v>0.14099999999999999</v>
      </c>
      <c r="W193" s="162">
        <f>V193*K193</f>
        <v>9.3059999999999992</v>
      </c>
      <c r="X193" s="162">
        <v>0</v>
      </c>
      <c r="Y193" s="162">
        <f>X193*K193</f>
        <v>0</v>
      </c>
      <c r="Z193" s="162">
        <v>0</v>
      </c>
      <c r="AA193" s="163">
        <f>Z193*K193</f>
        <v>0</v>
      </c>
      <c r="AR193" s="21" t="s">
        <v>144</v>
      </c>
      <c r="AT193" s="21" t="s">
        <v>140</v>
      </c>
      <c r="AU193" s="21" t="s">
        <v>96</v>
      </c>
      <c r="AY193" s="21" t="s">
        <v>139</v>
      </c>
      <c r="BE193" s="164">
        <f>IF(U193="základní",N193,0)</f>
        <v>2211</v>
      </c>
      <c r="BF193" s="164">
        <f>IF(U193="snížená",N193,0)</f>
        <v>0</v>
      </c>
      <c r="BG193" s="164">
        <f>IF(U193="zákl. přenesená",N193,0)</f>
        <v>0</v>
      </c>
      <c r="BH193" s="164">
        <f>IF(U193="sníž. přenesená",N193,0)</f>
        <v>0</v>
      </c>
      <c r="BI193" s="164">
        <f>IF(U193="nulová",N193,0)</f>
        <v>0</v>
      </c>
      <c r="BJ193" s="21" t="s">
        <v>23</v>
      </c>
      <c r="BK193" s="164">
        <f>ROUND(L193*K193,2)</f>
        <v>2211</v>
      </c>
      <c r="BL193" s="21" t="s">
        <v>144</v>
      </c>
      <c r="BM193" s="21" t="s">
        <v>260</v>
      </c>
    </row>
    <row r="194" spans="2:65" s="11" customFormat="1" ht="22.5" customHeight="1">
      <c r="B194" s="173"/>
      <c r="C194" s="174"/>
      <c r="D194" s="174"/>
      <c r="E194" s="175" t="s">
        <v>21</v>
      </c>
      <c r="F194" s="271" t="s">
        <v>261</v>
      </c>
      <c r="G194" s="272"/>
      <c r="H194" s="272"/>
      <c r="I194" s="272"/>
      <c r="J194" s="174"/>
      <c r="K194" s="176">
        <v>6</v>
      </c>
      <c r="L194" s="174"/>
      <c r="M194" s="174"/>
      <c r="N194" s="174"/>
      <c r="O194" s="174"/>
      <c r="P194" s="174"/>
      <c r="Q194" s="174"/>
      <c r="R194" s="177"/>
      <c r="T194" s="178"/>
      <c r="U194" s="174"/>
      <c r="V194" s="174"/>
      <c r="W194" s="174"/>
      <c r="X194" s="174"/>
      <c r="Y194" s="174"/>
      <c r="Z194" s="174"/>
      <c r="AA194" s="179"/>
      <c r="AT194" s="180" t="s">
        <v>147</v>
      </c>
      <c r="AU194" s="180" t="s">
        <v>96</v>
      </c>
      <c r="AV194" s="11" t="s">
        <v>96</v>
      </c>
      <c r="AW194" s="11" t="s">
        <v>35</v>
      </c>
      <c r="AX194" s="11" t="s">
        <v>78</v>
      </c>
      <c r="AY194" s="180" t="s">
        <v>139</v>
      </c>
    </row>
    <row r="195" spans="2:65" s="11" customFormat="1" ht="22.5" customHeight="1">
      <c r="B195" s="173"/>
      <c r="C195" s="174"/>
      <c r="D195" s="174"/>
      <c r="E195" s="175" t="s">
        <v>21</v>
      </c>
      <c r="F195" s="267" t="s">
        <v>262</v>
      </c>
      <c r="G195" s="268"/>
      <c r="H195" s="268"/>
      <c r="I195" s="268"/>
      <c r="J195" s="174"/>
      <c r="K195" s="176">
        <v>5</v>
      </c>
      <c r="L195" s="174"/>
      <c r="M195" s="174"/>
      <c r="N195" s="174"/>
      <c r="O195" s="174"/>
      <c r="P195" s="174"/>
      <c r="Q195" s="174"/>
      <c r="R195" s="177"/>
      <c r="T195" s="178"/>
      <c r="U195" s="174"/>
      <c r="V195" s="174"/>
      <c r="W195" s="174"/>
      <c r="X195" s="174"/>
      <c r="Y195" s="174"/>
      <c r="Z195" s="174"/>
      <c r="AA195" s="179"/>
      <c r="AT195" s="180" t="s">
        <v>147</v>
      </c>
      <c r="AU195" s="180" t="s">
        <v>96</v>
      </c>
      <c r="AV195" s="11" t="s">
        <v>96</v>
      </c>
      <c r="AW195" s="11" t="s">
        <v>35</v>
      </c>
      <c r="AX195" s="11" t="s">
        <v>78</v>
      </c>
      <c r="AY195" s="180" t="s">
        <v>139</v>
      </c>
    </row>
    <row r="196" spans="2:65" s="11" customFormat="1" ht="22.5" customHeight="1">
      <c r="B196" s="173"/>
      <c r="C196" s="174"/>
      <c r="D196" s="174"/>
      <c r="E196" s="175" t="s">
        <v>21</v>
      </c>
      <c r="F196" s="267" t="s">
        <v>263</v>
      </c>
      <c r="G196" s="268"/>
      <c r="H196" s="268"/>
      <c r="I196" s="268"/>
      <c r="J196" s="174"/>
      <c r="K196" s="176">
        <v>29</v>
      </c>
      <c r="L196" s="174"/>
      <c r="M196" s="174"/>
      <c r="N196" s="174"/>
      <c r="O196" s="174"/>
      <c r="P196" s="174"/>
      <c r="Q196" s="174"/>
      <c r="R196" s="177"/>
      <c r="T196" s="178"/>
      <c r="U196" s="174"/>
      <c r="V196" s="174"/>
      <c r="W196" s="174"/>
      <c r="X196" s="174"/>
      <c r="Y196" s="174"/>
      <c r="Z196" s="174"/>
      <c r="AA196" s="179"/>
      <c r="AT196" s="180" t="s">
        <v>147</v>
      </c>
      <c r="AU196" s="180" t="s">
        <v>96</v>
      </c>
      <c r="AV196" s="11" t="s">
        <v>96</v>
      </c>
      <c r="AW196" s="11" t="s">
        <v>35</v>
      </c>
      <c r="AX196" s="11" t="s">
        <v>78</v>
      </c>
      <c r="AY196" s="180" t="s">
        <v>139</v>
      </c>
    </row>
    <row r="197" spans="2:65" s="11" customFormat="1" ht="22.5" customHeight="1">
      <c r="B197" s="173"/>
      <c r="C197" s="174"/>
      <c r="D197" s="174"/>
      <c r="E197" s="175" t="s">
        <v>21</v>
      </c>
      <c r="F197" s="267" t="s">
        <v>264</v>
      </c>
      <c r="G197" s="268"/>
      <c r="H197" s="268"/>
      <c r="I197" s="268"/>
      <c r="J197" s="174"/>
      <c r="K197" s="176">
        <v>26</v>
      </c>
      <c r="L197" s="174"/>
      <c r="M197" s="174"/>
      <c r="N197" s="174"/>
      <c r="O197" s="174"/>
      <c r="P197" s="174"/>
      <c r="Q197" s="174"/>
      <c r="R197" s="177"/>
      <c r="T197" s="178"/>
      <c r="U197" s="174"/>
      <c r="V197" s="174"/>
      <c r="W197" s="174"/>
      <c r="X197" s="174"/>
      <c r="Y197" s="174"/>
      <c r="Z197" s="174"/>
      <c r="AA197" s="179"/>
      <c r="AT197" s="180" t="s">
        <v>147</v>
      </c>
      <c r="AU197" s="180" t="s">
        <v>96</v>
      </c>
      <c r="AV197" s="11" t="s">
        <v>96</v>
      </c>
      <c r="AW197" s="11" t="s">
        <v>35</v>
      </c>
      <c r="AX197" s="11" t="s">
        <v>78</v>
      </c>
      <c r="AY197" s="180" t="s">
        <v>139</v>
      </c>
    </row>
    <row r="198" spans="2:65" s="12" customFormat="1" ht="22.5" customHeight="1">
      <c r="B198" s="181"/>
      <c r="C198" s="182"/>
      <c r="D198" s="182"/>
      <c r="E198" s="183" t="s">
        <v>21</v>
      </c>
      <c r="F198" s="269" t="s">
        <v>156</v>
      </c>
      <c r="G198" s="270"/>
      <c r="H198" s="270"/>
      <c r="I198" s="270"/>
      <c r="J198" s="182"/>
      <c r="K198" s="184">
        <v>66</v>
      </c>
      <c r="L198" s="182"/>
      <c r="M198" s="182"/>
      <c r="N198" s="182"/>
      <c r="O198" s="182"/>
      <c r="P198" s="182"/>
      <c r="Q198" s="182"/>
      <c r="R198" s="185"/>
      <c r="T198" s="186"/>
      <c r="U198" s="182"/>
      <c r="V198" s="182"/>
      <c r="W198" s="182"/>
      <c r="X198" s="182"/>
      <c r="Y198" s="182"/>
      <c r="Z198" s="182"/>
      <c r="AA198" s="187"/>
      <c r="AT198" s="188" t="s">
        <v>147</v>
      </c>
      <c r="AU198" s="188" t="s">
        <v>96</v>
      </c>
      <c r="AV198" s="12" t="s">
        <v>144</v>
      </c>
      <c r="AW198" s="12" t="s">
        <v>35</v>
      </c>
      <c r="AX198" s="12" t="s">
        <v>23</v>
      </c>
      <c r="AY198" s="188" t="s">
        <v>139</v>
      </c>
    </row>
    <row r="199" spans="2:65" s="1" customFormat="1" ht="31.5" customHeight="1">
      <c r="B199" s="35"/>
      <c r="C199" s="157" t="s">
        <v>265</v>
      </c>
      <c r="D199" s="157" t="s">
        <v>140</v>
      </c>
      <c r="E199" s="158" t="s">
        <v>266</v>
      </c>
      <c r="F199" s="263" t="s">
        <v>267</v>
      </c>
      <c r="G199" s="263"/>
      <c r="H199" s="263"/>
      <c r="I199" s="263"/>
      <c r="J199" s="159" t="s">
        <v>259</v>
      </c>
      <c r="K199" s="160">
        <v>66</v>
      </c>
      <c r="L199" s="264">
        <v>39.200000000000003</v>
      </c>
      <c r="M199" s="264"/>
      <c r="N199" s="264">
        <f>ROUND(L199*K199,2)</f>
        <v>2587.1999999999998</v>
      </c>
      <c r="O199" s="264"/>
      <c r="P199" s="264"/>
      <c r="Q199" s="264"/>
      <c r="R199" s="37"/>
      <c r="T199" s="161" t="s">
        <v>21</v>
      </c>
      <c r="U199" s="44" t="s">
        <v>43</v>
      </c>
      <c r="V199" s="162">
        <v>0.16200000000000001</v>
      </c>
      <c r="W199" s="162">
        <f>V199*K199</f>
        <v>10.692</v>
      </c>
      <c r="X199" s="162">
        <v>0</v>
      </c>
      <c r="Y199" s="162">
        <f>X199*K199</f>
        <v>0</v>
      </c>
      <c r="Z199" s="162">
        <v>0</v>
      </c>
      <c r="AA199" s="163">
        <f>Z199*K199</f>
        <v>0</v>
      </c>
      <c r="AR199" s="21" t="s">
        <v>144</v>
      </c>
      <c r="AT199" s="21" t="s">
        <v>140</v>
      </c>
      <c r="AU199" s="21" t="s">
        <v>96</v>
      </c>
      <c r="AY199" s="21" t="s">
        <v>139</v>
      </c>
      <c r="BE199" s="164">
        <f>IF(U199="základní",N199,0)</f>
        <v>2587.1999999999998</v>
      </c>
      <c r="BF199" s="164">
        <f>IF(U199="snížená",N199,0)</f>
        <v>0</v>
      </c>
      <c r="BG199" s="164">
        <f>IF(U199="zákl. přenesená",N199,0)</f>
        <v>0</v>
      </c>
      <c r="BH199" s="164">
        <f>IF(U199="sníž. přenesená",N199,0)</f>
        <v>0</v>
      </c>
      <c r="BI199" s="164">
        <f>IF(U199="nulová",N199,0)</f>
        <v>0</v>
      </c>
      <c r="BJ199" s="21" t="s">
        <v>23</v>
      </c>
      <c r="BK199" s="164">
        <f>ROUND(L199*K199,2)</f>
        <v>2587.1999999999998</v>
      </c>
      <c r="BL199" s="21" t="s">
        <v>144</v>
      </c>
      <c r="BM199" s="21" t="s">
        <v>268</v>
      </c>
    </row>
    <row r="200" spans="2:65" s="1" customFormat="1" ht="22.5" customHeight="1">
      <c r="B200" s="35"/>
      <c r="C200" s="189" t="s">
        <v>269</v>
      </c>
      <c r="D200" s="189" t="s">
        <v>251</v>
      </c>
      <c r="E200" s="190" t="s">
        <v>270</v>
      </c>
      <c r="F200" s="275" t="s">
        <v>271</v>
      </c>
      <c r="G200" s="275"/>
      <c r="H200" s="275"/>
      <c r="I200" s="275"/>
      <c r="J200" s="191" t="s">
        <v>259</v>
      </c>
      <c r="K200" s="192">
        <v>6</v>
      </c>
      <c r="L200" s="276">
        <v>320</v>
      </c>
      <c r="M200" s="276"/>
      <c r="N200" s="276">
        <f>ROUND(L200*K200,2)</f>
        <v>1920</v>
      </c>
      <c r="O200" s="264"/>
      <c r="P200" s="264"/>
      <c r="Q200" s="264"/>
      <c r="R200" s="37"/>
      <c r="T200" s="161" t="s">
        <v>21</v>
      </c>
      <c r="U200" s="44" t="s">
        <v>43</v>
      </c>
      <c r="V200" s="162">
        <v>0</v>
      </c>
      <c r="W200" s="162">
        <f>V200*K200</f>
        <v>0</v>
      </c>
      <c r="X200" s="162">
        <v>3.3999999999999998E-3</v>
      </c>
      <c r="Y200" s="162">
        <f>X200*K200</f>
        <v>2.0399999999999998E-2</v>
      </c>
      <c r="Z200" s="162">
        <v>0</v>
      </c>
      <c r="AA200" s="163">
        <f>Z200*K200</f>
        <v>0</v>
      </c>
      <c r="AR200" s="21" t="s">
        <v>182</v>
      </c>
      <c r="AT200" s="21" t="s">
        <v>251</v>
      </c>
      <c r="AU200" s="21" t="s">
        <v>96</v>
      </c>
      <c r="AY200" s="21" t="s">
        <v>139</v>
      </c>
      <c r="BE200" s="164">
        <f>IF(U200="základní",N200,0)</f>
        <v>1920</v>
      </c>
      <c r="BF200" s="164">
        <f>IF(U200="snížená",N200,0)</f>
        <v>0</v>
      </c>
      <c r="BG200" s="164">
        <f>IF(U200="zákl. přenesená",N200,0)</f>
        <v>0</v>
      </c>
      <c r="BH200" s="164">
        <f>IF(U200="sníž. přenesená",N200,0)</f>
        <v>0</v>
      </c>
      <c r="BI200" s="164">
        <f>IF(U200="nulová",N200,0)</f>
        <v>0</v>
      </c>
      <c r="BJ200" s="21" t="s">
        <v>23</v>
      </c>
      <c r="BK200" s="164">
        <f>ROUND(L200*K200,2)</f>
        <v>1920</v>
      </c>
      <c r="BL200" s="21" t="s">
        <v>144</v>
      </c>
      <c r="BM200" s="21" t="s">
        <v>272</v>
      </c>
    </row>
    <row r="201" spans="2:65" s="11" customFormat="1" ht="22.5" customHeight="1">
      <c r="B201" s="173"/>
      <c r="C201" s="174"/>
      <c r="D201" s="174"/>
      <c r="E201" s="175" t="s">
        <v>21</v>
      </c>
      <c r="F201" s="271" t="s">
        <v>273</v>
      </c>
      <c r="G201" s="272"/>
      <c r="H201" s="272"/>
      <c r="I201" s="272"/>
      <c r="J201" s="174"/>
      <c r="K201" s="176">
        <v>6</v>
      </c>
      <c r="L201" s="174"/>
      <c r="M201" s="174"/>
      <c r="N201" s="174"/>
      <c r="O201" s="174"/>
      <c r="P201" s="174"/>
      <c r="Q201" s="174"/>
      <c r="R201" s="177"/>
      <c r="T201" s="178"/>
      <c r="U201" s="174"/>
      <c r="V201" s="174"/>
      <c r="W201" s="174"/>
      <c r="X201" s="174"/>
      <c r="Y201" s="174"/>
      <c r="Z201" s="174"/>
      <c r="AA201" s="179"/>
      <c r="AT201" s="180" t="s">
        <v>147</v>
      </c>
      <c r="AU201" s="180" t="s">
        <v>96</v>
      </c>
      <c r="AV201" s="11" t="s">
        <v>96</v>
      </c>
      <c r="AW201" s="11" t="s">
        <v>35</v>
      </c>
      <c r="AX201" s="11" t="s">
        <v>23</v>
      </c>
      <c r="AY201" s="180" t="s">
        <v>139</v>
      </c>
    </row>
    <row r="202" spans="2:65" s="1" customFormat="1" ht="22.5" customHeight="1">
      <c r="B202" s="35"/>
      <c r="C202" s="189" t="s">
        <v>274</v>
      </c>
      <c r="D202" s="189" t="s">
        <v>251</v>
      </c>
      <c r="E202" s="190" t="s">
        <v>275</v>
      </c>
      <c r="F202" s="275" t="s">
        <v>276</v>
      </c>
      <c r="G202" s="275"/>
      <c r="H202" s="275"/>
      <c r="I202" s="275"/>
      <c r="J202" s="191" t="s">
        <v>259</v>
      </c>
      <c r="K202" s="192">
        <v>5</v>
      </c>
      <c r="L202" s="276">
        <v>270</v>
      </c>
      <c r="M202" s="276"/>
      <c r="N202" s="276">
        <f>ROUND(L202*K202,2)</f>
        <v>1350</v>
      </c>
      <c r="O202" s="264"/>
      <c r="P202" s="264"/>
      <c r="Q202" s="264"/>
      <c r="R202" s="37"/>
      <c r="T202" s="161" t="s">
        <v>21</v>
      </c>
      <c r="U202" s="44" t="s">
        <v>43</v>
      </c>
      <c r="V202" s="162">
        <v>0</v>
      </c>
      <c r="W202" s="162">
        <f>V202*K202</f>
        <v>0</v>
      </c>
      <c r="X202" s="162">
        <v>3.3999999999999998E-3</v>
      </c>
      <c r="Y202" s="162">
        <f>X202*K202</f>
        <v>1.6999999999999998E-2</v>
      </c>
      <c r="Z202" s="162">
        <v>0</v>
      </c>
      <c r="AA202" s="163">
        <f>Z202*K202</f>
        <v>0</v>
      </c>
      <c r="AR202" s="21" t="s">
        <v>182</v>
      </c>
      <c r="AT202" s="21" t="s">
        <v>251</v>
      </c>
      <c r="AU202" s="21" t="s">
        <v>96</v>
      </c>
      <c r="AY202" s="21" t="s">
        <v>139</v>
      </c>
      <c r="BE202" s="164">
        <f>IF(U202="základní",N202,0)</f>
        <v>1350</v>
      </c>
      <c r="BF202" s="164">
        <f>IF(U202="snížená",N202,0)</f>
        <v>0</v>
      </c>
      <c r="BG202" s="164">
        <f>IF(U202="zákl. přenesená",N202,0)</f>
        <v>0</v>
      </c>
      <c r="BH202" s="164">
        <f>IF(U202="sníž. přenesená",N202,0)</f>
        <v>0</v>
      </c>
      <c r="BI202" s="164">
        <f>IF(U202="nulová",N202,0)</f>
        <v>0</v>
      </c>
      <c r="BJ202" s="21" t="s">
        <v>23</v>
      </c>
      <c r="BK202" s="164">
        <f>ROUND(L202*K202,2)</f>
        <v>1350</v>
      </c>
      <c r="BL202" s="21" t="s">
        <v>144</v>
      </c>
      <c r="BM202" s="21" t="s">
        <v>277</v>
      </c>
    </row>
    <row r="203" spans="2:65" s="11" customFormat="1" ht="22.5" customHeight="1">
      <c r="B203" s="173"/>
      <c r="C203" s="174"/>
      <c r="D203" s="174"/>
      <c r="E203" s="175" t="s">
        <v>21</v>
      </c>
      <c r="F203" s="271" t="s">
        <v>278</v>
      </c>
      <c r="G203" s="272"/>
      <c r="H203" s="272"/>
      <c r="I203" s="272"/>
      <c r="J203" s="174"/>
      <c r="K203" s="176">
        <v>5</v>
      </c>
      <c r="L203" s="174"/>
      <c r="M203" s="174"/>
      <c r="N203" s="174"/>
      <c r="O203" s="174"/>
      <c r="P203" s="174"/>
      <c r="Q203" s="174"/>
      <c r="R203" s="177"/>
      <c r="T203" s="178"/>
      <c r="U203" s="174"/>
      <c r="V203" s="174"/>
      <c r="W203" s="174"/>
      <c r="X203" s="174"/>
      <c r="Y203" s="174"/>
      <c r="Z203" s="174"/>
      <c r="AA203" s="179"/>
      <c r="AT203" s="180" t="s">
        <v>147</v>
      </c>
      <c r="AU203" s="180" t="s">
        <v>96</v>
      </c>
      <c r="AV203" s="11" t="s">
        <v>96</v>
      </c>
      <c r="AW203" s="11" t="s">
        <v>35</v>
      </c>
      <c r="AX203" s="11" t="s">
        <v>23</v>
      </c>
      <c r="AY203" s="180" t="s">
        <v>139</v>
      </c>
    </row>
    <row r="204" spans="2:65" s="11" customFormat="1" ht="22.5" customHeight="1">
      <c r="B204" s="173"/>
      <c r="C204" s="174"/>
      <c r="D204" s="174"/>
      <c r="E204" s="175" t="s">
        <v>21</v>
      </c>
      <c r="F204" s="267" t="s">
        <v>21</v>
      </c>
      <c r="G204" s="268"/>
      <c r="H204" s="268"/>
      <c r="I204" s="268"/>
      <c r="J204" s="174"/>
      <c r="K204" s="176">
        <v>0</v>
      </c>
      <c r="L204" s="174"/>
      <c r="M204" s="174"/>
      <c r="N204" s="174"/>
      <c r="O204" s="174"/>
      <c r="P204" s="174"/>
      <c r="Q204" s="174"/>
      <c r="R204" s="177"/>
      <c r="T204" s="178"/>
      <c r="U204" s="174"/>
      <c r="V204" s="174"/>
      <c r="W204" s="174"/>
      <c r="X204" s="174"/>
      <c r="Y204" s="174"/>
      <c r="Z204" s="174"/>
      <c r="AA204" s="179"/>
      <c r="AT204" s="180" t="s">
        <v>147</v>
      </c>
      <c r="AU204" s="180" t="s">
        <v>96</v>
      </c>
      <c r="AV204" s="11" t="s">
        <v>96</v>
      </c>
      <c r="AW204" s="11" t="s">
        <v>35</v>
      </c>
      <c r="AX204" s="11" t="s">
        <v>78</v>
      </c>
      <c r="AY204" s="180" t="s">
        <v>139</v>
      </c>
    </row>
    <row r="205" spans="2:65" s="1" customFormat="1" ht="31.5" customHeight="1">
      <c r="B205" s="35"/>
      <c r="C205" s="189" t="s">
        <v>279</v>
      </c>
      <c r="D205" s="189" t="s">
        <v>251</v>
      </c>
      <c r="E205" s="190" t="s">
        <v>280</v>
      </c>
      <c r="F205" s="275" t="s">
        <v>281</v>
      </c>
      <c r="G205" s="275"/>
      <c r="H205" s="275"/>
      <c r="I205" s="275"/>
      <c r="J205" s="191" t="s">
        <v>259</v>
      </c>
      <c r="K205" s="192">
        <v>29</v>
      </c>
      <c r="L205" s="276">
        <v>45</v>
      </c>
      <c r="M205" s="276"/>
      <c r="N205" s="276">
        <f>ROUND(L205*K205,2)</f>
        <v>1305</v>
      </c>
      <c r="O205" s="264"/>
      <c r="P205" s="264"/>
      <c r="Q205" s="264"/>
      <c r="R205" s="37"/>
      <c r="T205" s="161" t="s">
        <v>21</v>
      </c>
      <c r="U205" s="44" t="s">
        <v>43</v>
      </c>
      <c r="V205" s="162">
        <v>0</v>
      </c>
      <c r="W205" s="162">
        <f>V205*K205</f>
        <v>0</v>
      </c>
      <c r="X205" s="162">
        <v>3.3999999999999998E-3</v>
      </c>
      <c r="Y205" s="162">
        <f>X205*K205</f>
        <v>9.8599999999999993E-2</v>
      </c>
      <c r="Z205" s="162">
        <v>0</v>
      </c>
      <c r="AA205" s="163">
        <f>Z205*K205</f>
        <v>0</v>
      </c>
      <c r="AR205" s="21" t="s">
        <v>182</v>
      </c>
      <c r="AT205" s="21" t="s">
        <v>251</v>
      </c>
      <c r="AU205" s="21" t="s">
        <v>96</v>
      </c>
      <c r="AY205" s="21" t="s">
        <v>139</v>
      </c>
      <c r="BE205" s="164">
        <f>IF(U205="základní",N205,0)</f>
        <v>1305</v>
      </c>
      <c r="BF205" s="164">
        <f>IF(U205="snížená",N205,0)</f>
        <v>0</v>
      </c>
      <c r="BG205" s="164">
        <f>IF(U205="zákl. přenesená",N205,0)</f>
        <v>0</v>
      </c>
      <c r="BH205" s="164">
        <f>IF(U205="sníž. přenesená",N205,0)</f>
        <v>0</v>
      </c>
      <c r="BI205" s="164">
        <f>IF(U205="nulová",N205,0)</f>
        <v>0</v>
      </c>
      <c r="BJ205" s="21" t="s">
        <v>23</v>
      </c>
      <c r="BK205" s="164">
        <f>ROUND(L205*K205,2)</f>
        <v>1305</v>
      </c>
      <c r="BL205" s="21" t="s">
        <v>144</v>
      </c>
      <c r="BM205" s="21" t="s">
        <v>282</v>
      </c>
    </row>
    <row r="206" spans="2:65" s="11" customFormat="1" ht="22.5" customHeight="1">
      <c r="B206" s="173"/>
      <c r="C206" s="174"/>
      <c r="D206" s="174"/>
      <c r="E206" s="175" t="s">
        <v>21</v>
      </c>
      <c r="F206" s="271" t="s">
        <v>283</v>
      </c>
      <c r="G206" s="272"/>
      <c r="H206" s="272"/>
      <c r="I206" s="272"/>
      <c r="J206" s="174"/>
      <c r="K206" s="176">
        <v>29</v>
      </c>
      <c r="L206" s="174"/>
      <c r="M206" s="174"/>
      <c r="N206" s="174"/>
      <c r="O206" s="174"/>
      <c r="P206" s="174"/>
      <c r="Q206" s="174"/>
      <c r="R206" s="177"/>
      <c r="T206" s="178"/>
      <c r="U206" s="174"/>
      <c r="V206" s="174"/>
      <c r="W206" s="174"/>
      <c r="X206" s="174"/>
      <c r="Y206" s="174"/>
      <c r="Z206" s="174"/>
      <c r="AA206" s="179"/>
      <c r="AT206" s="180" t="s">
        <v>147</v>
      </c>
      <c r="AU206" s="180" t="s">
        <v>96</v>
      </c>
      <c r="AV206" s="11" t="s">
        <v>96</v>
      </c>
      <c r="AW206" s="11" t="s">
        <v>35</v>
      </c>
      <c r="AX206" s="11" t="s">
        <v>23</v>
      </c>
      <c r="AY206" s="180" t="s">
        <v>139</v>
      </c>
    </row>
    <row r="207" spans="2:65" s="11" customFormat="1" ht="22.5" customHeight="1">
      <c r="B207" s="173"/>
      <c r="C207" s="174"/>
      <c r="D207" s="174"/>
      <c r="E207" s="175" t="s">
        <v>21</v>
      </c>
      <c r="F207" s="267" t="s">
        <v>21</v>
      </c>
      <c r="G207" s="268"/>
      <c r="H207" s="268"/>
      <c r="I207" s="268"/>
      <c r="J207" s="174"/>
      <c r="K207" s="176">
        <v>0</v>
      </c>
      <c r="L207" s="174"/>
      <c r="M207" s="174"/>
      <c r="N207" s="174"/>
      <c r="O207" s="174"/>
      <c r="P207" s="174"/>
      <c r="Q207" s="174"/>
      <c r="R207" s="177"/>
      <c r="T207" s="178"/>
      <c r="U207" s="174"/>
      <c r="V207" s="174"/>
      <c r="W207" s="174"/>
      <c r="X207" s="174"/>
      <c r="Y207" s="174"/>
      <c r="Z207" s="174"/>
      <c r="AA207" s="179"/>
      <c r="AT207" s="180" t="s">
        <v>147</v>
      </c>
      <c r="AU207" s="180" t="s">
        <v>96</v>
      </c>
      <c r="AV207" s="11" t="s">
        <v>96</v>
      </c>
      <c r="AW207" s="11" t="s">
        <v>35</v>
      </c>
      <c r="AX207" s="11" t="s">
        <v>78</v>
      </c>
      <c r="AY207" s="180" t="s">
        <v>139</v>
      </c>
    </row>
    <row r="208" spans="2:65" s="1" customFormat="1" ht="22.5" customHeight="1">
      <c r="B208" s="35"/>
      <c r="C208" s="189" t="s">
        <v>284</v>
      </c>
      <c r="D208" s="189" t="s">
        <v>251</v>
      </c>
      <c r="E208" s="190" t="s">
        <v>285</v>
      </c>
      <c r="F208" s="275" t="s">
        <v>286</v>
      </c>
      <c r="G208" s="275"/>
      <c r="H208" s="275"/>
      <c r="I208" s="275"/>
      <c r="J208" s="191" t="s">
        <v>259</v>
      </c>
      <c r="K208" s="192">
        <v>26</v>
      </c>
      <c r="L208" s="276">
        <v>65</v>
      </c>
      <c r="M208" s="276"/>
      <c r="N208" s="276">
        <f>ROUND(L208*K208,2)</f>
        <v>1690</v>
      </c>
      <c r="O208" s="264"/>
      <c r="P208" s="264"/>
      <c r="Q208" s="264"/>
      <c r="R208" s="37"/>
      <c r="T208" s="161" t="s">
        <v>21</v>
      </c>
      <c r="U208" s="44" t="s">
        <v>43</v>
      </c>
      <c r="V208" s="162">
        <v>0</v>
      </c>
      <c r="W208" s="162">
        <f>V208*K208</f>
        <v>0</v>
      </c>
      <c r="X208" s="162">
        <v>3.3999999999999998E-3</v>
      </c>
      <c r="Y208" s="162">
        <f>X208*K208</f>
        <v>8.8399999999999992E-2</v>
      </c>
      <c r="Z208" s="162">
        <v>0</v>
      </c>
      <c r="AA208" s="163">
        <f>Z208*K208</f>
        <v>0</v>
      </c>
      <c r="AR208" s="21" t="s">
        <v>182</v>
      </c>
      <c r="AT208" s="21" t="s">
        <v>251</v>
      </c>
      <c r="AU208" s="21" t="s">
        <v>96</v>
      </c>
      <c r="AY208" s="21" t="s">
        <v>139</v>
      </c>
      <c r="BE208" s="164">
        <f>IF(U208="základní",N208,0)</f>
        <v>1690</v>
      </c>
      <c r="BF208" s="164">
        <f>IF(U208="snížená",N208,0)</f>
        <v>0</v>
      </c>
      <c r="BG208" s="164">
        <f>IF(U208="zákl. přenesená",N208,0)</f>
        <v>0</v>
      </c>
      <c r="BH208" s="164">
        <f>IF(U208="sníž. přenesená",N208,0)</f>
        <v>0</v>
      </c>
      <c r="BI208" s="164">
        <f>IF(U208="nulová",N208,0)</f>
        <v>0</v>
      </c>
      <c r="BJ208" s="21" t="s">
        <v>23</v>
      </c>
      <c r="BK208" s="164">
        <f>ROUND(L208*K208,2)</f>
        <v>1690</v>
      </c>
      <c r="BL208" s="21" t="s">
        <v>144</v>
      </c>
      <c r="BM208" s="21" t="s">
        <v>287</v>
      </c>
    </row>
    <row r="209" spans="2:65" s="11" customFormat="1" ht="22.5" customHeight="1">
      <c r="B209" s="173"/>
      <c r="C209" s="174"/>
      <c r="D209" s="174"/>
      <c r="E209" s="175" t="s">
        <v>21</v>
      </c>
      <c r="F209" s="271" t="s">
        <v>288</v>
      </c>
      <c r="G209" s="272"/>
      <c r="H209" s="272"/>
      <c r="I209" s="272"/>
      <c r="J209" s="174"/>
      <c r="K209" s="176">
        <v>26</v>
      </c>
      <c r="L209" s="174"/>
      <c r="M209" s="174"/>
      <c r="N209" s="174"/>
      <c r="O209" s="174"/>
      <c r="P209" s="174"/>
      <c r="Q209" s="174"/>
      <c r="R209" s="177"/>
      <c r="T209" s="178"/>
      <c r="U209" s="174"/>
      <c r="V209" s="174"/>
      <c r="W209" s="174"/>
      <c r="X209" s="174"/>
      <c r="Y209" s="174"/>
      <c r="Z209" s="174"/>
      <c r="AA209" s="179"/>
      <c r="AT209" s="180" t="s">
        <v>147</v>
      </c>
      <c r="AU209" s="180" t="s">
        <v>96</v>
      </c>
      <c r="AV209" s="11" t="s">
        <v>96</v>
      </c>
      <c r="AW209" s="11" t="s">
        <v>35</v>
      </c>
      <c r="AX209" s="11" t="s">
        <v>23</v>
      </c>
      <c r="AY209" s="180" t="s">
        <v>139</v>
      </c>
    </row>
    <row r="210" spans="2:65" s="11" customFormat="1" ht="22.5" customHeight="1">
      <c r="B210" s="173"/>
      <c r="C210" s="174"/>
      <c r="D210" s="174"/>
      <c r="E210" s="175" t="s">
        <v>21</v>
      </c>
      <c r="F210" s="267" t="s">
        <v>21</v>
      </c>
      <c r="G210" s="268"/>
      <c r="H210" s="268"/>
      <c r="I210" s="268"/>
      <c r="J210" s="174"/>
      <c r="K210" s="176">
        <v>0</v>
      </c>
      <c r="L210" s="174"/>
      <c r="M210" s="174"/>
      <c r="N210" s="174"/>
      <c r="O210" s="174"/>
      <c r="P210" s="174"/>
      <c r="Q210" s="174"/>
      <c r="R210" s="177"/>
      <c r="T210" s="178"/>
      <c r="U210" s="174"/>
      <c r="V210" s="174"/>
      <c r="W210" s="174"/>
      <c r="X210" s="174"/>
      <c r="Y210" s="174"/>
      <c r="Z210" s="174"/>
      <c r="AA210" s="179"/>
      <c r="AT210" s="180" t="s">
        <v>147</v>
      </c>
      <c r="AU210" s="180" t="s">
        <v>96</v>
      </c>
      <c r="AV210" s="11" t="s">
        <v>96</v>
      </c>
      <c r="AW210" s="11" t="s">
        <v>35</v>
      </c>
      <c r="AX210" s="11" t="s">
        <v>78</v>
      </c>
      <c r="AY210" s="180" t="s">
        <v>139</v>
      </c>
    </row>
    <row r="211" spans="2:65" s="1" customFormat="1" ht="31.5" customHeight="1">
      <c r="B211" s="35"/>
      <c r="C211" s="157" t="s">
        <v>289</v>
      </c>
      <c r="D211" s="157" t="s">
        <v>140</v>
      </c>
      <c r="E211" s="158" t="s">
        <v>290</v>
      </c>
      <c r="F211" s="263" t="s">
        <v>291</v>
      </c>
      <c r="G211" s="263"/>
      <c r="H211" s="263"/>
      <c r="I211" s="263"/>
      <c r="J211" s="159" t="s">
        <v>214</v>
      </c>
      <c r="K211" s="160">
        <v>10</v>
      </c>
      <c r="L211" s="264">
        <v>1260</v>
      </c>
      <c r="M211" s="264"/>
      <c r="N211" s="264">
        <f>ROUND(L211*K211,2)</f>
        <v>12600</v>
      </c>
      <c r="O211" s="264"/>
      <c r="P211" s="264"/>
      <c r="Q211" s="264"/>
      <c r="R211" s="37"/>
      <c r="T211" s="161" t="s">
        <v>21</v>
      </c>
      <c r="U211" s="44" t="s">
        <v>43</v>
      </c>
      <c r="V211" s="162">
        <v>4.63</v>
      </c>
      <c r="W211" s="162">
        <f>V211*K211</f>
        <v>46.3</v>
      </c>
      <c r="X211" s="162">
        <v>0</v>
      </c>
      <c r="Y211" s="162">
        <f>X211*K211</f>
        <v>0</v>
      </c>
      <c r="Z211" s="162">
        <v>0</v>
      </c>
      <c r="AA211" s="163">
        <f>Z211*K211</f>
        <v>0</v>
      </c>
      <c r="AR211" s="21" t="s">
        <v>144</v>
      </c>
      <c r="AT211" s="21" t="s">
        <v>140</v>
      </c>
      <c r="AU211" s="21" t="s">
        <v>96</v>
      </c>
      <c r="AY211" s="21" t="s">
        <v>139</v>
      </c>
      <c r="BE211" s="164">
        <f>IF(U211="základní",N211,0)</f>
        <v>12600</v>
      </c>
      <c r="BF211" s="164">
        <f>IF(U211="snížená",N211,0)</f>
        <v>0</v>
      </c>
      <c r="BG211" s="164">
        <f>IF(U211="zákl. přenesená",N211,0)</f>
        <v>0</v>
      </c>
      <c r="BH211" s="164">
        <f>IF(U211="sníž. přenesená",N211,0)</f>
        <v>0</v>
      </c>
      <c r="BI211" s="164">
        <f>IF(U211="nulová",N211,0)</f>
        <v>0</v>
      </c>
      <c r="BJ211" s="21" t="s">
        <v>23</v>
      </c>
      <c r="BK211" s="164">
        <f>ROUND(L211*K211,2)</f>
        <v>12600</v>
      </c>
      <c r="BL211" s="21" t="s">
        <v>144</v>
      </c>
      <c r="BM211" s="21" t="s">
        <v>292</v>
      </c>
    </row>
    <row r="212" spans="2:65" s="11" customFormat="1" ht="22.5" customHeight="1">
      <c r="B212" s="173"/>
      <c r="C212" s="174"/>
      <c r="D212" s="174"/>
      <c r="E212" s="175" t="s">
        <v>21</v>
      </c>
      <c r="F212" s="271" t="s">
        <v>293</v>
      </c>
      <c r="G212" s="272"/>
      <c r="H212" s="272"/>
      <c r="I212" s="272"/>
      <c r="J212" s="174"/>
      <c r="K212" s="176">
        <v>10</v>
      </c>
      <c r="L212" s="174"/>
      <c r="M212" s="174"/>
      <c r="N212" s="174"/>
      <c r="O212" s="174"/>
      <c r="P212" s="174"/>
      <c r="Q212" s="174"/>
      <c r="R212" s="177"/>
      <c r="T212" s="178"/>
      <c r="U212" s="174"/>
      <c r="V212" s="174"/>
      <c r="W212" s="174"/>
      <c r="X212" s="174"/>
      <c r="Y212" s="174"/>
      <c r="Z212" s="174"/>
      <c r="AA212" s="179"/>
      <c r="AT212" s="180" t="s">
        <v>147</v>
      </c>
      <c r="AU212" s="180" t="s">
        <v>96</v>
      </c>
      <c r="AV212" s="11" t="s">
        <v>96</v>
      </c>
      <c r="AW212" s="11" t="s">
        <v>35</v>
      </c>
      <c r="AX212" s="11" t="s">
        <v>23</v>
      </c>
      <c r="AY212" s="180" t="s">
        <v>139</v>
      </c>
    </row>
    <row r="213" spans="2:65" s="1" customFormat="1" ht="31.5" customHeight="1">
      <c r="B213" s="35"/>
      <c r="C213" s="157" t="s">
        <v>294</v>
      </c>
      <c r="D213" s="157" t="s">
        <v>140</v>
      </c>
      <c r="E213" s="158" t="s">
        <v>295</v>
      </c>
      <c r="F213" s="263" t="s">
        <v>296</v>
      </c>
      <c r="G213" s="263"/>
      <c r="H213" s="263"/>
      <c r="I213" s="263"/>
      <c r="J213" s="159" t="s">
        <v>214</v>
      </c>
      <c r="K213" s="160">
        <v>10</v>
      </c>
      <c r="L213" s="264">
        <v>79.5</v>
      </c>
      <c r="M213" s="264"/>
      <c r="N213" s="264">
        <f>ROUND(L213*K213,2)</f>
        <v>795</v>
      </c>
      <c r="O213" s="264"/>
      <c r="P213" s="264"/>
      <c r="Q213" s="264"/>
      <c r="R213" s="37"/>
      <c r="T213" s="161" t="s">
        <v>21</v>
      </c>
      <c r="U213" s="44" t="s">
        <v>43</v>
      </c>
      <c r="V213" s="162">
        <v>0.29899999999999999</v>
      </c>
      <c r="W213" s="162">
        <f>V213*K213</f>
        <v>2.9899999999999998</v>
      </c>
      <c r="X213" s="162">
        <v>0</v>
      </c>
      <c r="Y213" s="162">
        <f>X213*K213</f>
        <v>0</v>
      </c>
      <c r="Z213" s="162">
        <v>0</v>
      </c>
      <c r="AA213" s="163">
        <f>Z213*K213</f>
        <v>0</v>
      </c>
      <c r="AR213" s="21" t="s">
        <v>144</v>
      </c>
      <c r="AT213" s="21" t="s">
        <v>140</v>
      </c>
      <c r="AU213" s="21" t="s">
        <v>96</v>
      </c>
      <c r="AY213" s="21" t="s">
        <v>139</v>
      </c>
      <c r="BE213" s="164">
        <f>IF(U213="základní",N213,0)</f>
        <v>795</v>
      </c>
      <c r="BF213" s="164">
        <f>IF(U213="snížená",N213,0)</f>
        <v>0</v>
      </c>
      <c r="BG213" s="164">
        <f>IF(U213="zákl. přenesená",N213,0)</f>
        <v>0</v>
      </c>
      <c r="BH213" s="164">
        <f>IF(U213="sníž. přenesená",N213,0)</f>
        <v>0</v>
      </c>
      <c r="BI213" s="164">
        <f>IF(U213="nulová",N213,0)</f>
        <v>0</v>
      </c>
      <c r="BJ213" s="21" t="s">
        <v>23</v>
      </c>
      <c r="BK213" s="164">
        <f>ROUND(L213*K213,2)</f>
        <v>795</v>
      </c>
      <c r="BL213" s="21" t="s">
        <v>144</v>
      </c>
      <c r="BM213" s="21" t="s">
        <v>297</v>
      </c>
    </row>
    <row r="214" spans="2:65" s="9" customFormat="1" ht="29.85" customHeight="1">
      <c r="B214" s="146"/>
      <c r="C214" s="147"/>
      <c r="D214" s="156" t="s">
        <v>109</v>
      </c>
      <c r="E214" s="156"/>
      <c r="F214" s="156"/>
      <c r="G214" s="156"/>
      <c r="H214" s="156"/>
      <c r="I214" s="156"/>
      <c r="J214" s="156"/>
      <c r="K214" s="156"/>
      <c r="L214" s="156"/>
      <c r="M214" s="156"/>
      <c r="N214" s="286">
        <f>BK214</f>
        <v>5260.94</v>
      </c>
      <c r="O214" s="287"/>
      <c r="P214" s="287"/>
      <c r="Q214" s="287"/>
      <c r="R214" s="149"/>
      <c r="T214" s="150"/>
      <c r="U214" s="147"/>
      <c r="V214" s="147"/>
      <c r="W214" s="151">
        <f>SUM(W215:W222)</f>
        <v>4.4888600000000007</v>
      </c>
      <c r="X214" s="147"/>
      <c r="Y214" s="151">
        <f>SUM(Y215:Y222)</f>
        <v>0</v>
      </c>
      <c r="Z214" s="147"/>
      <c r="AA214" s="152">
        <f>SUM(AA215:AA222)</f>
        <v>0</v>
      </c>
      <c r="AR214" s="153" t="s">
        <v>23</v>
      </c>
      <c r="AT214" s="154" t="s">
        <v>77</v>
      </c>
      <c r="AU214" s="154" t="s">
        <v>23</v>
      </c>
      <c r="AY214" s="153" t="s">
        <v>139</v>
      </c>
      <c r="BK214" s="155">
        <f>SUM(BK215:BK222)</f>
        <v>5260.94</v>
      </c>
    </row>
    <row r="215" spans="2:65" s="1" customFormat="1" ht="44.25" customHeight="1">
      <c r="B215" s="35"/>
      <c r="C215" s="157" t="s">
        <v>298</v>
      </c>
      <c r="D215" s="157" t="s">
        <v>140</v>
      </c>
      <c r="E215" s="158" t="s">
        <v>299</v>
      </c>
      <c r="F215" s="263" t="s">
        <v>300</v>
      </c>
      <c r="G215" s="263"/>
      <c r="H215" s="263"/>
      <c r="I215" s="263"/>
      <c r="J215" s="159" t="s">
        <v>143</v>
      </c>
      <c r="K215" s="160">
        <v>897.77200000000005</v>
      </c>
      <c r="L215" s="264">
        <v>5.86</v>
      </c>
      <c r="M215" s="264"/>
      <c r="N215" s="264">
        <f>ROUND(L215*K215,2)</f>
        <v>5260.94</v>
      </c>
      <c r="O215" s="264"/>
      <c r="P215" s="264"/>
      <c r="Q215" s="264"/>
      <c r="R215" s="37"/>
      <c r="T215" s="161" t="s">
        <v>21</v>
      </c>
      <c r="U215" s="44" t="s">
        <v>43</v>
      </c>
      <c r="V215" s="162">
        <v>5.0000000000000001E-3</v>
      </c>
      <c r="W215" s="162">
        <f>V215*K215</f>
        <v>4.4888600000000007</v>
      </c>
      <c r="X215" s="162">
        <v>0</v>
      </c>
      <c r="Y215" s="162">
        <f>X215*K215</f>
        <v>0</v>
      </c>
      <c r="Z215" s="162">
        <v>0</v>
      </c>
      <c r="AA215" s="163">
        <f>Z215*K215</f>
        <v>0</v>
      </c>
      <c r="AR215" s="21" t="s">
        <v>144</v>
      </c>
      <c r="AT215" s="21" t="s">
        <v>140</v>
      </c>
      <c r="AU215" s="21" t="s">
        <v>96</v>
      </c>
      <c r="AY215" s="21" t="s">
        <v>139</v>
      </c>
      <c r="BE215" s="164">
        <f>IF(U215="základní",N215,0)</f>
        <v>5260.94</v>
      </c>
      <c r="BF215" s="164">
        <f>IF(U215="snížená",N215,0)</f>
        <v>0</v>
      </c>
      <c r="BG215" s="164">
        <f>IF(U215="zákl. přenesená",N215,0)</f>
        <v>0</v>
      </c>
      <c r="BH215" s="164">
        <f>IF(U215="sníž. přenesená",N215,0)</f>
        <v>0</v>
      </c>
      <c r="BI215" s="164">
        <f>IF(U215="nulová",N215,0)</f>
        <v>0</v>
      </c>
      <c r="BJ215" s="21" t="s">
        <v>23</v>
      </c>
      <c r="BK215" s="164">
        <f>ROUND(L215*K215,2)</f>
        <v>5260.94</v>
      </c>
      <c r="BL215" s="21" t="s">
        <v>144</v>
      </c>
      <c r="BM215" s="21" t="s">
        <v>301</v>
      </c>
    </row>
    <row r="216" spans="2:65" s="11" customFormat="1" ht="22.5" customHeight="1">
      <c r="B216" s="173"/>
      <c r="C216" s="174"/>
      <c r="D216" s="174"/>
      <c r="E216" s="175" t="s">
        <v>21</v>
      </c>
      <c r="F216" s="271" t="s">
        <v>302</v>
      </c>
      <c r="G216" s="272"/>
      <c r="H216" s="272"/>
      <c r="I216" s="272"/>
      <c r="J216" s="174"/>
      <c r="K216" s="176">
        <v>274.75</v>
      </c>
      <c r="L216" s="174"/>
      <c r="M216" s="174"/>
      <c r="N216" s="174"/>
      <c r="O216" s="174"/>
      <c r="P216" s="174"/>
      <c r="Q216" s="174"/>
      <c r="R216" s="177"/>
      <c r="T216" s="178"/>
      <c r="U216" s="174"/>
      <c r="V216" s="174"/>
      <c r="W216" s="174"/>
      <c r="X216" s="174"/>
      <c r="Y216" s="174"/>
      <c r="Z216" s="174"/>
      <c r="AA216" s="179"/>
      <c r="AT216" s="180" t="s">
        <v>147</v>
      </c>
      <c r="AU216" s="180" t="s">
        <v>96</v>
      </c>
      <c r="AV216" s="11" t="s">
        <v>96</v>
      </c>
      <c r="AW216" s="11" t="s">
        <v>35</v>
      </c>
      <c r="AX216" s="11" t="s">
        <v>78</v>
      </c>
      <c r="AY216" s="180" t="s">
        <v>139</v>
      </c>
    </row>
    <row r="217" spans="2:65" s="11" customFormat="1" ht="22.5" customHeight="1">
      <c r="B217" s="173"/>
      <c r="C217" s="174"/>
      <c r="D217" s="174"/>
      <c r="E217" s="175" t="s">
        <v>21</v>
      </c>
      <c r="F217" s="267" t="s">
        <v>303</v>
      </c>
      <c r="G217" s="268"/>
      <c r="H217" s="268"/>
      <c r="I217" s="268"/>
      <c r="J217" s="174"/>
      <c r="K217" s="176">
        <v>166.6</v>
      </c>
      <c r="L217" s="174"/>
      <c r="M217" s="174"/>
      <c r="N217" s="174"/>
      <c r="O217" s="174"/>
      <c r="P217" s="174"/>
      <c r="Q217" s="174"/>
      <c r="R217" s="177"/>
      <c r="T217" s="178"/>
      <c r="U217" s="174"/>
      <c r="V217" s="174"/>
      <c r="W217" s="174"/>
      <c r="X217" s="174"/>
      <c r="Y217" s="174"/>
      <c r="Z217" s="174"/>
      <c r="AA217" s="179"/>
      <c r="AT217" s="180" t="s">
        <v>147</v>
      </c>
      <c r="AU217" s="180" t="s">
        <v>96</v>
      </c>
      <c r="AV217" s="11" t="s">
        <v>96</v>
      </c>
      <c r="AW217" s="11" t="s">
        <v>35</v>
      </c>
      <c r="AX217" s="11" t="s">
        <v>78</v>
      </c>
      <c r="AY217" s="180" t="s">
        <v>139</v>
      </c>
    </row>
    <row r="218" spans="2:65" s="11" customFormat="1" ht="22.5" customHeight="1">
      <c r="B218" s="173"/>
      <c r="C218" s="174"/>
      <c r="D218" s="174"/>
      <c r="E218" s="175" t="s">
        <v>21</v>
      </c>
      <c r="F218" s="267" t="s">
        <v>304</v>
      </c>
      <c r="G218" s="268"/>
      <c r="H218" s="268"/>
      <c r="I218" s="268"/>
      <c r="J218" s="174"/>
      <c r="K218" s="176">
        <v>438.15</v>
      </c>
      <c r="L218" s="174"/>
      <c r="M218" s="174"/>
      <c r="N218" s="174"/>
      <c r="O218" s="174"/>
      <c r="P218" s="174"/>
      <c r="Q218" s="174"/>
      <c r="R218" s="177"/>
      <c r="T218" s="178"/>
      <c r="U218" s="174"/>
      <c r="V218" s="174"/>
      <c r="W218" s="174"/>
      <c r="X218" s="174"/>
      <c r="Y218" s="174"/>
      <c r="Z218" s="174"/>
      <c r="AA218" s="179"/>
      <c r="AT218" s="180" t="s">
        <v>147</v>
      </c>
      <c r="AU218" s="180" t="s">
        <v>96</v>
      </c>
      <c r="AV218" s="11" t="s">
        <v>96</v>
      </c>
      <c r="AW218" s="11" t="s">
        <v>35</v>
      </c>
      <c r="AX218" s="11" t="s">
        <v>78</v>
      </c>
      <c r="AY218" s="180" t="s">
        <v>139</v>
      </c>
    </row>
    <row r="219" spans="2:65" s="10" customFormat="1" ht="22.5" customHeight="1">
      <c r="B219" s="165"/>
      <c r="C219" s="166"/>
      <c r="D219" s="166"/>
      <c r="E219" s="167" t="s">
        <v>21</v>
      </c>
      <c r="F219" s="273" t="s">
        <v>305</v>
      </c>
      <c r="G219" s="274"/>
      <c r="H219" s="274"/>
      <c r="I219" s="274"/>
      <c r="J219" s="166"/>
      <c r="K219" s="168" t="s">
        <v>21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147</v>
      </c>
      <c r="AU219" s="172" t="s">
        <v>96</v>
      </c>
      <c r="AV219" s="10" t="s">
        <v>23</v>
      </c>
      <c r="AW219" s="10" t="s">
        <v>35</v>
      </c>
      <c r="AX219" s="10" t="s">
        <v>78</v>
      </c>
      <c r="AY219" s="172" t="s">
        <v>139</v>
      </c>
    </row>
    <row r="220" spans="2:65" s="11" customFormat="1" ht="22.5" customHeight="1">
      <c r="B220" s="173"/>
      <c r="C220" s="174"/>
      <c r="D220" s="174"/>
      <c r="E220" s="175" t="s">
        <v>21</v>
      </c>
      <c r="F220" s="267" t="s">
        <v>306</v>
      </c>
      <c r="G220" s="268"/>
      <c r="H220" s="268"/>
      <c r="I220" s="268"/>
      <c r="J220" s="174"/>
      <c r="K220" s="176">
        <v>4.8120000000000003</v>
      </c>
      <c r="L220" s="174"/>
      <c r="M220" s="174"/>
      <c r="N220" s="174"/>
      <c r="O220" s="174"/>
      <c r="P220" s="174"/>
      <c r="Q220" s="174"/>
      <c r="R220" s="177"/>
      <c r="T220" s="178"/>
      <c r="U220" s="174"/>
      <c r="V220" s="174"/>
      <c r="W220" s="174"/>
      <c r="X220" s="174"/>
      <c r="Y220" s="174"/>
      <c r="Z220" s="174"/>
      <c r="AA220" s="179"/>
      <c r="AT220" s="180" t="s">
        <v>147</v>
      </c>
      <c r="AU220" s="180" t="s">
        <v>96</v>
      </c>
      <c r="AV220" s="11" t="s">
        <v>96</v>
      </c>
      <c r="AW220" s="11" t="s">
        <v>35</v>
      </c>
      <c r="AX220" s="11" t="s">
        <v>78</v>
      </c>
      <c r="AY220" s="180" t="s">
        <v>139</v>
      </c>
    </row>
    <row r="221" spans="2:65" s="11" customFormat="1" ht="22.5" customHeight="1">
      <c r="B221" s="173"/>
      <c r="C221" s="174"/>
      <c r="D221" s="174"/>
      <c r="E221" s="175" t="s">
        <v>21</v>
      </c>
      <c r="F221" s="267" t="s">
        <v>307</v>
      </c>
      <c r="G221" s="268"/>
      <c r="H221" s="268"/>
      <c r="I221" s="268"/>
      <c r="J221" s="174"/>
      <c r="K221" s="176">
        <v>13.46</v>
      </c>
      <c r="L221" s="174"/>
      <c r="M221" s="174"/>
      <c r="N221" s="174"/>
      <c r="O221" s="174"/>
      <c r="P221" s="174"/>
      <c r="Q221" s="174"/>
      <c r="R221" s="177"/>
      <c r="T221" s="178"/>
      <c r="U221" s="174"/>
      <c r="V221" s="174"/>
      <c r="W221" s="174"/>
      <c r="X221" s="174"/>
      <c r="Y221" s="174"/>
      <c r="Z221" s="174"/>
      <c r="AA221" s="179"/>
      <c r="AT221" s="180" t="s">
        <v>147</v>
      </c>
      <c r="AU221" s="180" t="s">
        <v>96</v>
      </c>
      <c r="AV221" s="11" t="s">
        <v>96</v>
      </c>
      <c r="AW221" s="11" t="s">
        <v>35</v>
      </c>
      <c r="AX221" s="11" t="s">
        <v>78</v>
      </c>
      <c r="AY221" s="180" t="s">
        <v>139</v>
      </c>
    </row>
    <row r="222" spans="2:65" s="12" customFormat="1" ht="22.5" customHeight="1">
      <c r="B222" s="181"/>
      <c r="C222" s="182"/>
      <c r="D222" s="182"/>
      <c r="E222" s="183" t="s">
        <v>21</v>
      </c>
      <c r="F222" s="269" t="s">
        <v>156</v>
      </c>
      <c r="G222" s="270"/>
      <c r="H222" s="270"/>
      <c r="I222" s="270"/>
      <c r="J222" s="182"/>
      <c r="K222" s="184">
        <v>897.77200000000005</v>
      </c>
      <c r="L222" s="182"/>
      <c r="M222" s="182"/>
      <c r="N222" s="182"/>
      <c r="O222" s="182"/>
      <c r="P222" s="182"/>
      <c r="Q222" s="182"/>
      <c r="R222" s="185"/>
      <c r="T222" s="186"/>
      <c r="U222" s="182"/>
      <c r="V222" s="182"/>
      <c r="W222" s="182"/>
      <c r="X222" s="182"/>
      <c r="Y222" s="182"/>
      <c r="Z222" s="182"/>
      <c r="AA222" s="187"/>
      <c r="AT222" s="188" t="s">
        <v>147</v>
      </c>
      <c r="AU222" s="188" t="s">
        <v>96</v>
      </c>
      <c r="AV222" s="12" t="s">
        <v>144</v>
      </c>
      <c r="AW222" s="12" t="s">
        <v>35</v>
      </c>
      <c r="AX222" s="12" t="s">
        <v>23</v>
      </c>
      <c r="AY222" s="188" t="s">
        <v>139</v>
      </c>
    </row>
    <row r="223" spans="2:65" s="9" customFormat="1" ht="29.85" customHeight="1">
      <c r="B223" s="146"/>
      <c r="C223" s="147"/>
      <c r="D223" s="156" t="s">
        <v>110</v>
      </c>
      <c r="E223" s="156"/>
      <c r="F223" s="156"/>
      <c r="G223" s="156"/>
      <c r="H223" s="156"/>
      <c r="I223" s="156"/>
      <c r="J223" s="156"/>
      <c r="K223" s="156"/>
      <c r="L223" s="156"/>
      <c r="M223" s="156"/>
      <c r="N223" s="284">
        <f>BK223</f>
        <v>19016.080000000002</v>
      </c>
      <c r="O223" s="285"/>
      <c r="P223" s="285"/>
      <c r="Q223" s="285"/>
      <c r="R223" s="149"/>
      <c r="T223" s="150"/>
      <c r="U223" s="147"/>
      <c r="V223" s="147"/>
      <c r="W223" s="151">
        <f>SUM(W224:W232)</f>
        <v>14.980982000000001</v>
      </c>
      <c r="X223" s="147"/>
      <c r="Y223" s="151">
        <f>SUM(Y224:Y232)</f>
        <v>5.2463970600000005</v>
      </c>
      <c r="Z223" s="147"/>
      <c r="AA223" s="152">
        <f>SUM(AA224:AA232)</f>
        <v>0</v>
      </c>
      <c r="AR223" s="153" t="s">
        <v>23</v>
      </c>
      <c r="AT223" s="154" t="s">
        <v>77</v>
      </c>
      <c r="AU223" s="154" t="s">
        <v>23</v>
      </c>
      <c r="AY223" s="153" t="s">
        <v>139</v>
      </c>
      <c r="BK223" s="155">
        <f>SUM(BK224:BK232)</f>
        <v>19016.080000000002</v>
      </c>
    </row>
    <row r="224" spans="2:65" s="1" customFormat="1" ht="31.5" customHeight="1">
      <c r="B224" s="35"/>
      <c r="C224" s="157" t="s">
        <v>308</v>
      </c>
      <c r="D224" s="157" t="s">
        <v>140</v>
      </c>
      <c r="E224" s="158" t="s">
        <v>309</v>
      </c>
      <c r="F224" s="263" t="s">
        <v>310</v>
      </c>
      <c r="G224" s="263"/>
      <c r="H224" s="263"/>
      <c r="I224" s="263"/>
      <c r="J224" s="159" t="s">
        <v>311</v>
      </c>
      <c r="K224" s="160">
        <v>11.38</v>
      </c>
      <c r="L224" s="264">
        <v>306</v>
      </c>
      <c r="M224" s="264"/>
      <c r="N224" s="264">
        <f>ROUND(L224*K224,2)</f>
        <v>3482.28</v>
      </c>
      <c r="O224" s="264"/>
      <c r="P224" s="264"/>
      <c r="Q224" s="264"/>
      <c r="R224" s="37"/>
      <c r="T224" s="161" t="s">
        <v>21</v>
      </c>
      <c r="U224" s="44" t="s">
        <v>43</v>
      </c>
      <c r="V224" s="162">
        <v>0.64500000000000002</v>
      </c>
      <c r="W224" s="162">
        <f>V224*K224</f>
        <v>7.3401000000000005</v>
      </c>
      <c r="X224" s="162">
        <v>0.12064</v>
      </c>
      <c r="Y224" s="162">
        <f>X224*K224</f>
        <v>1.3728832</v>
      </c>
      <c r="Z224" s="162">
        <v>0</v>
      </c>
      <c r="AA224" s="163">
        <f>Z224*K224</f>
        <v>0</v>
      </c>
      <c r="AR224" s="21" t="s">
        <v>144</v>
      </c>
      <c r="AT224" s="21" t="s">
        <v>140</v>
      </c>
      <c r="AU224" s="21" t="s">
        <v>96</v>
      </c>
      <c r="AY224" s="21" t="s">
        <v>139</v>
      </c>
      <c r="BE224" s="164">
        <f>IF(U224="základní",N224,0)</f>
        <v>3482.28</v>
      </c>
      <c r="BF224" s="164">
        <f>IF(U224="snížená",N224,0)</f>
        <v>0</v>
      </c>
      <c r="BG224" s="164">
        <f>IF(U224="zákl. přenesená",N224,0)</f>
        <v>0</v>
      </c>
      <c r="BH224" s="164">
        <f>IF(U224="sníž. přenesená",N224,0)</f>
        <v>0</v>
      </c>
      <c r="BI224" s="164">
        <f>IF(U224="nulová",N224,0)</f>
        <v>0</v>
      </c>
      <c r="BJ224" s="21" t="s">
        <v>23</v>
      </c>
      <c r="BK224" s="164">
        <f>ROUND(L224*K224,2)</f>
        <v>3482.28</v>
      </c>
      <c r="BL224" s="21" t="s">
        <v>144</v>
      </c>
      <c r="BM224" s="21" t="s">
        <v>312</v>
      </c>
    </row>
    <row r="225" spans="2:65" s="11" customFormat="1" ht="22.5" customHeight="1">
      <c r="B225" s="173"/>
      <c r="C225" s="174"/>
      <c r="D225" s="174"/>
      <c r="E225" s="175" t="s">
        <v>21</v>
      </c>
      <c r="F225" s="271" t="s">
        <v>313</v>
      </c>
      <c r="G225" s="272"/>
      <c r="H225" s="272"/>
      <c r="I225" s="272"/>
      <c r="J225" s="174"/>
      <c r="K225" s="176">
        <v>11.38</v>
      </c>
      <c r="L225" s="174"/>
      <c r="M225" s="174"/>
      <c r="N225" s="174"/>
      <c r="O225" s="174"/>
      <c r="P225" s="174"/>
      <c r="Q225" s="174"/>
      <c r="R225" s="177"/>
      <c r="T225" s="178"/>
      <c r="U225" s="174"/>
      <c r="V225" s="174"/>
      <c r="W225" s="174"/>
      <c r="X225" s="174"/>
      <c r="Y225" s="174"/>
      <c r="Z225" s="174"/>
      <c r="AA225" s="179"/>
      <c r="AT225" s="180" t="s">
        <v>147</v>
      </c>
      <c r="AU225" s="180" t="s">
        <v>96</v>
      </c>
      <c r="AV225" s="11" t="s">
        <v>96</v>
      </c>
      <c r="AW225" s="11" t="s">
        <v>35</v>
      </c>
      <c r="AX225" s="11" t="s">
        <v>23</v>
      </c>
      <c r="AY225" s="180" t="s">
        <v>139</v>
      </c>
    </row>
    <row r="226" spans="2:65" s="1" customFormat="1" ht="31.5" customHeight="1">
      <c r="B226" s="35"/>
      <c r="C226" s="189" t="s">
        <v>314</v>
      </c>
      <c r="D226" s="189" t="s">
        <v>251</v>
      </c>
      <c r="E226" s="190" t="s">
        <v>315</v>
      </c>
      <c r="F226" s="275" t="s">
        <v>316</v>
      </c>
      <c r="G226" s="275"/>
      <c r="H226" s="275"/>
      <c r="I226" s="275"/>
      <c r="J226" s="191" t="s">
        <v>259</v>
      </c>
      <c r="K226" s="192">
        <v>70</v>
      </c>
      <c r="L226" s="276">
        <v>78</v>
      </c>
      <c r="M226" s="276"/>
      <c r="N226" s="276">
        <f>ROUND(L226*K226,2)</f>
        <v>5460</v>
      </c>
      <c r="O226" s="264"/>
      <c r="P226" s="264"/>
      <c r="Q226" s="264"/>
      <c r="R226" s="37"/>
      <c r="T226" s="161" t="s">
        <v>21</v>
      </c>
      <c r="U226" s="44" t="s">
        <v>43</v>
      </c>
      <c r="V226" s="162">
        <v>0</v>
      </c>
      <c r="W226" s="162">
        <f>V226*K226</f>
        <v>0</v>
      </c>
      <c r="X226" s="162">
        <v>2.35E-2</v>
      </c>
      <c r="Y226" s="162">
        <f>X226*K226</f>
        <v>1.645</v>
      </c>
      <c r="Z226" s="162">
        <v>0</v>
      </c>
      <c r="AA226" s="163">
        <f>Z226*K226</f>
        <v>0</v>
      </c>
      <c r="AR226" s="21" t="s">
        <v>182</v>
      </c>
      <c r="AT226" s="21" t="s">
        <v>251</v>
      </c>
      <c r="AU226" s="21" t="s">
        <v>96</v>
      </c>
      <c r="AY226" s="21" t="s">
        <v>139</v>
      </c>
      <c r="BE226" s="164">
        <f>IF(U226="základní",N226,0)</f>
        <v>5460</v>
      </c>
      <c r="BF226" s="164">
        <f>IF(U226="snížená",N226,0)</f>
        <v>0</v>
      </c>
      <c r="BG226" s="164">
        <f>IF(U226="zákl. přenesená",N226,0)</f>
        <v>0</v>
      </c>
      <c r="BH226" s="164">
        <f>IF(U226="sníž. přenesená",N226,0)</f>
        <v>0</v>
      </c>
      <c r="BI226" s="164">
        <f>IF(U226="nulová",N226,0)</f>
        <v>0</v>
      </c>
      <c r="BJ226" s="21" t="s">
        <v>23</v>
      </c>
      <c r="BK226" s="164">
        <f>ROUND(L226*K226,2)</f>
        <v>5460</v>
      </c>
      <c r="BL226" s="21" t="s">
        <v>144</v>
      </c>
      <c r="BM226" s="21" t="s">
        <v>317</v>
      </c>
    </row>
    <row r="227" spans="2:65" s="1" customFormat="1" ht="31.5" customHeight="1">
      <c r="B227" s="35"/>
      <c r="C227" s="157" t="s">
        <v>318</v>
      </c>
      <c r="D227" s="157" t="s">
        <v>140</v>
      </c>
      <c r="E227" s="158" t="s">
        <v>319</v>
      </c>
      <c r="F227" s="263" t="s">
        <v>320</v>
      </c>
      <c r="G227" s="263"/>
      <c r="H227" s="263"/>
      <c r="I227" s="263"/>
      <c r="J227" s="159" t="s">
        <v>311</v>
      </c>
      <c r="K227" s="160">
        <v>4.8</v>
      </c>
      <c r="L227" s="264">
        <v>517</v>
      </c>
      <c r="M227" s="264"/>
      <c r="N227" s="264">
        <f>ROUND(L227*K227,2)</f>
        <v>2481.6</v>
      </c>
      <c r="O227" s="264"/>
      <c r="P227" s="264"/>
      <c r="Q227" s="264"/>
      <c r="R227" s="37"/>
      <c r="T227" s="161" t="s">
        <v>21</v>
      </c>
      <c r="U227" s="44" t="s">
        <v>43</v>
      </c>
      <c r="V227" s="162">
        <v>0.96499999999999997</v>
      </c>
      <c r="W227" s="162">
        <f>V227*K227</f>
        <v>4.6319999999999997</v>
      </c>
      <c r="X227" s="162">
        <v>0.24127000000000001</v>
      </c>
      <c r="Y227" s="162">
        <f>X227*K227</f>
        <v>1.158096</v>
      </c>
      <c r="Z227" s="162">
        <v>0</v>
      </c>
      <c r="AA227" s="163">
        <f>Z227*K227</f>
        <v>0</v>
      </c>
      <c r="AR227" s="21" t="s">
        <v>144</v>
      </c>
      <c r="AT227" s="21" t="s">
        <v>140</v>
      </c>
      <c r="AU227" s="21" t="s">
        <v>96</v>
      </c>
      <c r="AY227" s="21" t="s">
        <v>139</v>
      </c>
      <c r="BE227" s="164">
        <f>IF(U227="základní",N227,0)</f>
        <v>2481.6</v>
      </c>
      <c r="BF227" s="164">
        <f>IF(U227="snížená",N227,0)</f>
        <v>0</v>
      </c>
      <c r="BG227" s="164">
        <f>IF(U227="zákl. přenesená",N227,0)</f>
        <v>0</v>
      </c>
      <c r="BH227" s="164">
        <f>IF(U227="sníž. přenesená",N227,0)</f>
        <v>0</v>
      </c>
      <c r="BI227" s="164">
        <f>IF(U227="nulová",N227,0)</f>
        <v>0</v>
      </c>
      <c r="BJ227" s="21" t="s">
        <v>23</v>
      </c>
      <c r="BK227" s="164">
        <f>ROUND(L227*K227,2)</f>
        <v>2481.6</v>
      </c>
      <c r="BL227" s="21" t="s">
        <v>144</v>
      </c>
      <c r="BM227" s="21" t="s">
        <v>321</v>
      </c>
    </row>
    <row r="228" spans="2:65" s="11" customFormat="1" ht="22.5" customHeight="1">
      <c r="B228" s="173"/>
      <c r="C228" s="174"/>
      <c r="D228" s="174"/>
      <c r="E228" s="175" t="s">
        <v>21</v>
      </c>
      <c r="F228" s="271" t="s">
        <v>322</v>
      </c>
      <c r="G228" s="272"/>
      <c r="H228" s="272"/>
      <c r="I228" s="272"/>
      <c r="J228" s="174"/>
      <c r="K228" s="176">
        <v>4.8</v>
      </c>
      <c r="L228" s="174"/>
      <c r="M228" s="174"/>
      <c r="N228" s="174"/>
      <c r="O228" s="174"/>
      <c r="P228" s="174"/>
      <c r="Q228" s="174"/>
      <c r="R228" s="177"/>
      <c r="T228" s="178"/>
      <c r="U228" s="174"/>
      <c r="V228" s="174"/>
      <c r="W228" s="174"/>
      <c r="X228" s="174"/>
      <c r="Y228" s="174"/>
      <c r="Z228" s="174"/>
      <c r="AA228" s="179"/>
      <c r="AT228" s="180" t="s">
        <v>147</v>
      </c>
      <c r="AU228" s="180" t="s">
        <v>96</v>
      </c>
      <c r="AV228" s="11" t="s">
        <v>96</v>
      </c>
      <c r="AW228" s="11" t="s">
        <v>35</v>
      </c>
      <c r="AX228" s="11" t="s">
        <v>23</v>
      </c>
      <c r="AY228" s="180" t="s">
        <v>139</v>
      </c>
    </row>
    <row r="229" spans="2:65" s="1" customFormat="1" ht="31.5" customHeight="1">
      <c r="B229" s="35"/>
      <c r="C229" s="189" t="s">
        <v>323</v>
      </c>
      <c r="D229" s="189" t="s">
        <v>251</v>
      </c>
      <c r="E229" s="190" t="s">
        <v>324</v>
      </c>
      <c r="F229" s="275" t="s">
        <v>325</v>
      </c>
      <c r="G229" s="275"/>
      <c r="H229" s="275"/>
      <c r="I229" s="275"/>
      <c r="J229" s="191" t="s">
        <v>259</v>
      </c>
      <c r="K229" s="192">
        <v>30</v>
      </c>
      <c r="L229" s="276">
        <v>145</v>
      </c>
      <c r="M229" s="276"/>
      <c r="N229" s="276">
        <f>ROUND(L229*K229,2)</f>
        <v>4350</v>
      </c>
      <c r="O229" s="264"/>
      <c r="P229" s="264"/>
      <c r="Q229" s="264"/>
      <c r="R229" s="37"/>
      <c r="T229" s="161" t="s">
        <v>21</v>
      </c>
      <c r="U229" s="44" t="s">
        <v>43</v>
      </c>
      <c r="V229" s="162">
        <v>0</v>
      </c>
      <c r="W229" s="162">
        <f>V229*K229</f>
        <v>0</v>
      </c>
      <c r="X229" s="162">
        <v>3.2500000000000001E-2</v>
      </c>
      <c r="Y229" s="162">
        <f>X229*K229</f>
        <v>0.97500000000000009</v>
      </c>
      <c r="Z229" s="162">
        <v>0</v>
      </c>
      <c r="AA229" s="163">
        <f>Z229*K229</f>
        <v>0</v>
      </c>
      <c r="AR229" s="21" t="s">
        <v>182</v>
      </c>
      <c r="AT229" s="21" t="s">
        <v>251</v>
      </c>
      <c r="AU229" s="21" t="s">
        <v>96</v>
      </c>
      <c r="AY229" s="21" t="s">
        <v>139</v>
      </c>
      <c r="BE229" s="164">
        <f>IF(U229="základní",N229,0)</f>
        <v>4350</v>
      </c>
      <c r="BF229" s="164">
        <f>IF(U229="snížená",N229,0)</f>
        <v>0</v>
      </c>
      <c r="BG229" s="164">
        <f>IF(U229="zákl. přenesená",N229,0)</f>
        <v>0</v>
      </c>
      <c r="BH229" s="164">
        <f>IF(U229="sníž. přenesená",N229,0)</f>
        <v>0</v>
      </c>
      <c r="BI229" s="164">
        <f>IF(U229="nulová",N229,0)</f>
        <v>0</v>
      </c>
      <c r="BJ229" s="21" t="s">
        <v>23</v>
      </c>
      <c r="BK229" s="164">
        <f>ROUND(L229*K229,2)</f>
        <v>4350</v>
      </c>
      <c r="BL229" s="21" t="s">
        <v>144</v>
      </c>
      <c r="BM229" s="21" t="s">
        <v>326</v>
      </c>
    </row>
    <row r="230" spans="2:65" s="1" customFormat="1" ht="31.5" customHeight="1">
      <c r="B230" s="35"/>
      <c r="C230" s="157" t="s">
        <v>327</v>
      </c>
      <c r="D230" s="157" t="s">
        <v>140</v>
      </c>
      <c r="E230" s="158" t="s">
        <v>328</v>
      </c>
      <c r="F230" s="263" t="s">
        <v>329</v>
      </c>
      <c r="G230" s="263"/>
      <c r="H230" s="263"/>
      <c r="I230" s="263"/>
      <c r="J230" s="159" t="s">
        <v>239</v>
      </c>
      <c r="K230" s="160">
        <v>8.5999999999999993E-2</v>
      </c>
      <c r="L230" s="264">
        <v>37700</v>
      </c>
      <c r="M230" s="264"/>
      <c r="N230" s="264">
        <f>ROUND(L230*K230,2)</f>
        <v>3242.2</v>
      </c>
      <c r="O230" s="264"/>
      <c r="P230" s="264"/>
      <c r="Q230" s="264"/>
      <c r="R230" s="37"/>
      <c r="T230" s="161" t="s">
        <v>21</v>
      </c>
      <c r="U230" s="44" t="s">
        <v>43</v>
      </c>
      <c r="V230" s="162">
        <v>34.987000000000002</v>
      </c>
      <c r="W230" s="162">
        <f>V230*K230</f>
        <v>3.0088819999999998</v>
      </c>
      <c r="X230" s="162">
        <v>1.10951</v>
      </c>
      <c r="Y230" s="162">
        <f>X230*K230</f>
        <v>9.5417859999999993E-2</v>
      </c>
      <c r="Z230" s="162">
        <v>0</v>
      </c>
      <c r="AA230" s="163">
        <f>Z230*K230</f>
        <v>0</v>
      </c>
      <c r="AR230" s="21" t="s">
        <v>144</v>
      </c>
      <c r="AT230" s="21" t="s">
        <v>140</v>
      </c>
      <c r="AU230" s="21" t="s">
        <v>96</v>
      </c>
      <c r="AY230" s="21" t="s">
        <v>139</v>
      </c>
      <c r="BE230" s="164">
        <f>IF(U230="základní",N230,0)</f>
        <v>3242.2</v>
      </c>
      <c r="BF230" s="164">
        <f>IF(U230="snížená",N230,0)</f>
        <v>0</v>
      </c>
      <c r="BG230" s="164">
        <f>IF(U230="zákl. přenesená",N230,0)</f>
        <v>0</v>
      </c>
      <c r="BH230" s="164">
        <f>IF(U230="sníž. přenesená",N230,0)</f>
        <v>0</v>
      </c>
      <c r="BI230" s="164">
        <f>IF(U230="nulová",N230,0)</f>
        <v>0</v>
      </c>
      <c r="BJ230" s="21" t="s">
        <v>23</v>
      </c>
      <c r="BK230" s="164">
        <f>ROUND(L230*K230,2)</f>
        <v>3242.2</v>
      </c>
      <c r="BL230" s="21" t="s">
        <v>144</v>
      </c>
      <c r="BM230" s="21" t="s">
        <v>330</v>
      </c>
    </row>
    <row r="231" spans="2:65" s="10" customFormat="1" ht="22.5" customHeight="1">
      <c r="B231" s="165"/>
      <c r="C231" s="166"/>
      <c r="D231" s="166"/>
      <c r="E231" s="167" t="s">
        <v>21</v>
      </c>
      <c r="F231" s="265" t="s">
        <v>331</v>
      </c>
      <c r="G231" s="266"/>
      <c r="H231" s="266"/>
      <c r="I231" s="266"/>
      <c r="J231" s="166"/>
      <c r="K231" s="168" t="s">
        <v>21</v>
      </c>
      <c r="L231" s="166"/>
      <c r="M231" s="166"/>
      <c r="N231" s="166"/>
      <c r="O231" s="166"/>
      <c r="P231" s="166"/>
      <c r="Q231" s="166"/>
      <c r="R231" s="169"/>
      <c r="T231" s="170"/>
      <c r="U231" s="166"/>
      <c r="V231" s="166"/>
      <c r="W231" s="166"/>
      <c r="X231" s="166"/>
      <c r="Y231" s="166"/>
      <c r="Z231" s="166"/>
      <c r="AA231" s="171"/>
      <c r="AT231" s="172" t="s">
        <v>147</v>
      </c>
      <c r="AU231" s="172" t="s">
        <v>96</v>
      </c>
      <c r="AV231" s="10" t="s">
        <v>23</v>
      </c>
      <c r="AW231" s="10" t="s">
        <v>35</v>
      </c>
      <c r="AX231" s="10" t="s">
        <v>78</v>
      </c>
      <c r="AY231" s="172" t="s">
        <v>139</v>
      </c>
    </row>
    <row r="232" spans="2:65" s="11" customFormat="1" ht="22.5" customHeight="1">
      <c r="B232" s="173"/>
      <c r="C232" s="174"/>
      <c r="D232" s="174"/>
      <c r="E232" s="175" t="s">
        <v>21</v>
      </c>
      <c r="F232" s="267" t="s">
        <v>332</v>
      </c>
      <c r="G232" s="268"/>
      <c r="H232" s="268"/>
      <c r="I232" s="268"/>
      <c r="J232" s="174"/>
      <c r="K232" s="176">
        <v>8.5999999999999993E-2</v>
      </c>
      <c r="L232" s="174"/>
      <c r="M232" s="174"/>
      <c r="N232" s="174"/>
      <c r="O232" s="174"/>
      <c r="P232" s="174"/>
      <c r="Q232" s="174"/>
      <c r="R232" s="177"/>
      <c r="T232" s="178"/>
      <c r="U232" s="174"/>
      <c r="V232" s="174"/>
      <c r="W232" s="174"/>
      <c r="X232" s="174"/>
      <c r="Y232" s="174"/>
      <c r="Z232" s="174"/>
      <c r="AA232" s="179"/>
      <c r="AT232" s="180" t="s">
        <v>147</v>
      </c>
      <c r="AU232" s="180" t="s">
        <v>96</v>
      </c>
      <c r="AV232" s="11" t="s">
        <v>96</v>
      </c>
      <c r="AW232" s="11" t="s">
        <v>35</v>
      </c>
      <c r="AX232" s="11" t="s">
        <v>23</v>
      </c>
      <c r="AY232" s="180" t="s">
        <v>139</v>
      </c>
    </row>
    <row r="233" spans="2:65" s="9" customFormat="1" ht="29.85" customHeight="1">
      <c r="B233" s="146"/>
      <c r="C233" s="147"/>
      <c r="D233" s="156" t="s">
        <v>111</v>
      </c>
      <c r="E233" s="156"/>
      <c r="F233" s="156"/>
      <c r="G233" s="156"/>
      <c r="H233" s="156"/>
      <c r="I233" s="156"/>
      <c r="J233" s="156"/>
      <c r="K233" s="156"/>
      <c r="L233" s="156"/>
      <c r="M233" s="156"/>
      <c r="N233" s="284">
        <f>BK233</f>
        <v>17894.32</v>
      </c>
      <c r="O233" s="285"/>
      <c r="P233" s="285"/>
      <c r="Q233" s="285"/>
      <c r="R233" s="149"/>
      <c r="T233" s="150"/>
      <c r="U233" s="147"/>
      <c r="V233" s="147"/>
      <c r="W233" s="151">
        <f>SUM(W234:W237)</f>
        <v>15.837260000000001</v>
      </c>
      <c r="X233" s="147"/>
      <c r="Y233" s="151">
        <f>SUM(Y234:Y237)</f>
        <v>1.9537909999999998</v>
      </c>
      <c r="Z233" s="147"/>
      <c r="AA233" s="152">
        <f>SUM(AA234:AA237)</f>
        <v>0</v>
      </c>
      <c r="AR233" s="153" t="s">
        <v>23</v>
      </c>
      <c r="AT233" s="154" t="s">
        <v>77</v>
      </c>
      <c r="AU233" s="154" t="s">
        <v>23</v>
      </c>
      <c r="AY233" s="153" t="s">
        <v>139</v>
      </c>
      <c r="BK233" s="155">
        <f>SUM(BK234:BK237)</f>
        <v>17894.32</v>
      </c>
    </row>
    <row r="234" spans="2:65" s="1" customFormat="1" ht="22.5" customHeight="1">
      <c r="B234" s="35"/>
      <c r="C234" s="157" t="s">
        <v>333</v>
      </c>
      <c r="D234" s="157" t="s">
        <v>140</v>
      </c>
      <c r="E234" s="158" t="s">
        <v>334</v>
      </c>
      <c r="F234" s="263" t="s">
        <v>335</v>
      </c>
      <c r="G234" s="263"/>
      <c r="H234" s="263"/>
      <c r="I234" s="263"/>
      <c r="J234" s="159" t="s">
        <v>311</v>
      </c>
      <c r="K234" s="160">
        <v>11.74</v>
      </c>
      <c r="L234" s="264">
        <v>418</v>
      </c>
      <c r="M234" s="264"/>
      <c r="N234" s="264">
        <f>ROUND(L234*K234,2)</f>
        <v>4907.32</v>
      </c>
      <c r="O234" s="264"/>
      <c r="P234" s="264"/>
      <c r="Q234" s="264"/>
      <c r="R234" s="37"/>
      <c r="T234" s="161" t="s">
        <v>21</v>
      </c>
      <c r="U234" s="44" t="s">
        <v>43</v>
      </c>
      <c r="V234" s="162">
        <v>1.349</v>
      </c>
      <c r="W234" s="162">
        <f>V234*K234</f>
        <v>15.837260000000001</v>
      </c>
      <c r="X234" s="162">
        <v>3.465E-2</v>
      </c>
      <c r="Y234" s="162">
        <f>X234*K234</f>
        <v>0.40679100000000001</v>
      </c>
      <c r="Z234" s="162">
        <v>0</v>
      </c>
      <c r="AA234" s="163">
        <f>Z234*K234</f>
        <v>0</v>
      </c>
      <c r="AR234" s="21" t="s">
        <v>144</v>
      </c>
      <c r="AT234" s="21" t="s">
        <v>140</v>
      </c>
      <c r="AU234" s="21" t="s">
        <v>96</v>
      </c>
      <c r="AY234" s="21" t="s">
        <v>139</v>
      </c>
      <c r="BE234" s="164">
        <f>IF(U234="základní",N234,0)</f>
        <v>4907.32</v>
      </c>
      <c r="BF234" s="164">
        <f>IF(U234="snížená",N234,0)</f>
        <v>0</v>
      </c>
      <c r="BG234" s="164">
        <f>IF(U234="zákl. přenesená",N234,0)</f>
        <v>0</v>
      </c>
      <c r="BH234" s="164">
        <f>IF(U234="sníž. přenesená",N234,0)</f>
        <v>0</v>
      </c>
      <c r="BI234" s="164">
        <f>IF(U234="nulová",N234,0)</f>
        <v>0</v>
      </c>
      <c r="BJ234" s="21" t="s">
        <v>23</v>
      </c>
      <c r="BK234" s="164">
        <f>ROUND(L234*K234,2)</f>
        <v>4907.32</v>
      </c>
      <c r="BL234" s="21" t="s">
        <v>144</v>
      </c>
      <c r="BM234" s="21" t="s">
        <v>336</v>
      </c>
    </row>
    <row r="235" spans="2:65" s="11" customFormat="1" ht="22.5" customHeight="1">
      <c r="B235" s="173"/>
      <c r="C235" s="174"/>
      <c r="D235" s="174"/>
      <c r="E235" s="175" t="s">
        <v>21</v>
      </c>
      <c r="F235" s="271" t="s">
        <v>337</v>
      </c>
      <c r="G235" s="272"/>
      <c r="H235" s="272"/>
      <c r="I235" s="272"/>
      <c r="J235" s="174"/>
      <c r="K235" s="176">
        <v>11.74</v>
      </c>
      <c r="L235" s="174"/>
      <c r="M235" s="174"/>
      <c r="N235" s="174"/>
      <c r="O235" s="174"/>
      <c r="P235" s="174"/>
      <c r="Q235" s="174"/>
      <c r="R235" s="177"/>
      <c r="T235" s="178"/>
      <c r="U235" s="174"/>
      <c r="V235" s="174"/>
      <c r="W235" s="174"/>
      <c r="X235" s="174"/>
      <c r="Y235" s="174"/>
      <c r="Z235" s="174"/>
      <c r="AA235" s="179"/>
      <c r="AT235" s="180" t="s">
        <v>147</v>
      </c>
      <c r="AU235" s="180" t="s">
        <v>96</v>
      </c>
      <c r="AV235" s="11" t="s">
        <v>96</v>
      </c>
      <c r="AW235" s="11" t="s">
        <v>35</v>
      </c>
      <c r="AX235" s="11" t="s">
        <v>23</v>
      </c>
      <c r="AY235" s="180" t="s">
        <v>139</v>
      </c>
    </row>
    <row r="236" spans="2:65" s="1" customFormat="1" ht="44.25" customHeight="1">
      <c r="B236" s="35"/>
      <c r="C236" s="189" t="s">
        <v>338</v>
      </c>
      <c r="D236" s="189" t="s">
        <v>251</v>
      </c>
      <c r="E236" s="190" t="s">
        <v>339</v>
      </c>
      <c r="F236" s="275" t="s">
        <v>340</v>
      </c>
      <c r="G236" s="275"/>
      <c r="H236" s="275"/>
      <c r="I236" s="275"/>
      <c r="J236" s="191" t="s">
        <v>259</v>
      </c>
      <c r="K236" s="192">
        <v>13</v>
      </c>
      <c r="L236" s="276">
        <v>999</v>
      </c>
      <c r="M236" s="276"/>
      <c r="N236" s="276">
        <f>ROUND(L236*K236,2)</f>
        <v>12987</v>
      </c>
      <c r="O236" s="264"/>
      <c r="P236" s="264"/>
      <c r="Q236" s="264"/>
      <c r="R236" s="37"/>
      <c r="T236" s="161" t="s">
        <v>21</v>
      </c>
      <c r="U236" s="44" t="s">
        <v>43</v>
      </c>
      <c r="V236" s="162">
        <v>0</v>
      </c>
      <c r="W236" s="162">
        <f>V236*K236</f>
        <v>0</v>
      </c>
      <c r="X236" s="162">
        <v>0.11899999999999999</v>
      </c>
      <c r="Y236" s="162">
        <f>X236*K236</f>
        <v>1.5469999999999999</v>
      </c>
      <c r="Z236" s="162">
        <v>0</v>
      </c>
      <c r="AA236" s="163">
        <f>Z236*K236</f>
        <v>0</v>
      </c>
      <c r="AR236" s="21" t="s">
        <v>182</v>
      </c>
      <c r="AT236" s="21" t="s">
        <v>251</v>
      </c>
      <c r="AU236" s="21" t="s">
        <v>96</v>
      </c>
      <c r="AY236" s="21" t="s">
        <v>139</v>
      </c>
      <c r="BE236" s="164">
        <f>IF(U236="základní",N236,0)</f>
        <v>12987</v>
      </c>
      <c r="BF236" s="164">
        <f>IF(U236="snížená",N236,0)</f>
        <v>0</v>
      </c>
      <c r="BG236" s="164">
        <f>IF(U236="zákl. přenesená",N236,0)</f>
        <v>0</v>
      </c>
      <c r="BH236" s="164">
        <f>IF(U236="sníž. přenesená",N236,0)</f>
        <v>0</v>
      </c>
      <c r="BI236" s="164">
        <f>IF(U236="nulová",N236,0)</f>
        <v>0</v>
      </c>
      <c r="BJ236" s="21" t="s">
        <v>23</v>
      </c>
      <c r="BK236" s="164">
        <f>ROUND(L236*K236,2)</f>
        <v>12987</v>
      </c>
      <c r="BL236" s="21" t="s">
        <v>144</v>
      </c>
      <c r="BM236" s="21" t="s">
        <v>341</v>
      </c>
    </row>
    <row r="237" spans="2:65" s="11" customFormat="1" ht="22.5" customHeight="1">
      <c r="B237" s="173"/>
      <c r="C237" s="174"/>
      <c r="D237" s="174"/>
      <c r="E237" s="175" t="s">
        <v>21</v>
      </c>
      <c r="F237" s="271" t="s">
        <v>342</v>
      </c>
      <c r="G237" s="272"/>
      <c r="H237" s="272"/>
      <c r="I237" s="272"/>
      <c r="J237" s="174"/>
      <c r="K237" s="176">
        <v>13</v>
      </c>
      <c r="L237" s="174"/>
      <c r="M237" s="174"/>
      <c r="N237" s="174"/>
      <c r="O237" s="174"/>
      <c r="P237" s="174"/>
      <c r="Q237" s="174"/>
      <c r="R237" s="177"/>
      <c r="T237" s="178"/>
      <c r="U237" s="174"/>
      <c r="V237" s="174"/>
      <c r="W237" s="174"/>
      <c r="X237" s="174"/>
      <c r="Y237" s="174"/>
      <c r="Z237" s="174"/>
      <c r="AA237" s="179"/>
      <c r="AT237" s="180" t="s">
        <v>147</v>
      </c>
      <c r="AU237" s="180" t="s">
        <v>96</v>
      </c>
      <c r="AV237" s="11" t="s">
        <v>96</v>
      </c>
      <c r="AW237" s="11" t="s">
        <v>35</v>
      </c>
      <c r="AX237" s="11" t="s">
        <v>23</v>
      </c>
      <c r="AY237" s="180" t="s">
        <v>139</v>
      </c>
    </row>
    <row r="238" spans="2:65" s="9" customFormat="1" ht="29.85" customHeight="1">
      <c r="B238" s="146"/>
      <c r="C238" s="147"/>
      <c r="D238" s="156" t="s">
        <v>112</v>
      </c>
      <c r="E238" s="156"/>
      <c r="F238" s="156"/>
      <c r="G238" s="156"/>
      <c r="H238" s="156"/>
      <c r="I238" s="156"/>
      <c r="J238" s="156"/>
      <c r="K238" s="156"/>
      <c r="L238" s="156"/>
      <c r="M238" s="156"/>
      <c r="N238" s="284">
        <f>BK238</f>
        <v>1118341.78</v>
      </c>
      <c r="O238" s="285"/>
      <c r="P238" s="285"/>
      <c r="Q238" s="285"/>
      <c r="R238" s="149"/>
      <c r="T238" s="150"/>
      <c r="U238" s="147"/>
      <c r="V238" s="147"/>
      <c r="W238" s="151">
        <f>SUM(W239:W312)</f>
        <v>530.631125</v>
      </c>
      <c r="X238" s="147"/>
      <c r="Y238" s="151">
        <f>SUM(Y239:Y312)</f>
        <v>1292.9769970499999</v>
      </c>
      <c r="Z238" s="147"/>
      <c r="AA238" s="152">
        <f>SUM(AA239:AA312)</f>
        <v>0</v>
      </c>
      <c r="AR238" s="153" t="s">
        <v>23</v>
      </c>
      <c r="AT238" s="154" t="s">
        <v>77</v>
      </c>
      <c r="AU238" s="154" t="s">
        <v>23</v>
      </c>
      <c r="AY238" s="153" t="s">
        <v>139</v>
      </c>
      <c r="BK238" s="155">
        <f>SUM(BK239:BK312)</f>
        <v>1118341.78</v>
      </c>
    </row>
    <row r="239" spans="2:65" s="1" customFormat="1" ht="31.5" customHeight="1">
      <c r="B239" s="35"/>
      <c r="C239" s="157" t="s">
        <v>343</v>
      </c>
      <c r="D239" s="157" t="s">
        <v>140</v>
      </c>
      <c r="E239" s="158" t="s">
        <v>344</v>
      </c>
      <c r="F239" s="263" t="s">
        <v>345</v>
      </c>
      <c r="G239" s="263"/>
      <c r="H239" s="263"/>
      <c r="I239" s="263"/>
      <c r="J239" s="159" t="s">
        <v>143</v>
      </c>
      <c r="K239" s="160">
        <v>65.459999999999994</v>
      </c>
      <c r="L239" s="264">
        <v>354</v>
      </c>
      <c r="M239" s="264"/>
      <c r="N239" s="264">
        <f>ROUND(L239*K239,2)</f>
        <v>23172.84</v>
      </c>
      <c r="O239" s="264"/>
      <c r="P239" s="264"/>
      <c r="Q239" s="264"/>
      <c r="R239" s="37"/>
      <c r="T239" s="161" t="s">
        <v>21</v>
      </c>
      <c r="U239" s="44" t="s">
        <v>43</v>
      </c>
      <c r="V239" s="162">
        <v>0.42299999999999999</v>
      </c>
      <c r="W239" s="162">
        <f>V239*K239</f>
        <v>27.689579999999996</v>
      </c>
      <c r="X239" s="162">
        <v>0.12966</v>
      </c>
      <c r="Y239" s="162">
        <f>X239*K239</f>
        <v>8.4875435999999986</v>
      </c>
      <c r="Z239" s="162">
        <v>0</v>
      </c>
      <c r="AA239" s="163">
        <f>Z239*K239</f>
        <v>0</v>
      </c>
      <c r="AR239" s="21" t="s">
        <v>144</v>
      </c>
      <c r="AT239" s="21" t="s">
        <v>140</v>
      </c>
      <c r="AU239" s="21" t="s">
        <v>96</v>
      </c>
      <c r="AY239" s="21" t="s">
        <v>139</v>
      </c>
      <c r="BE239" s="164">
        <f>IF(U239="základní",N239,0)</f>
        <v>23172.84</v>
      </c>
      <c r="BF239" s="164">
        <f>IF(U239="snížená",N239,0)</f>
        <v>0</v>
      </c>
      <c r="BG239" s="164">
        <f>IF(U239="zákl. přenesená",N239,0)</f>
        <v>0</v>
      </c>
      <c r="BH239" s="164">
        <f>IF(U239="sníž. přenesená",N239,0)</f>
        <v>0</v>
      </c>
      <c r="BI239" s="164">
        <f>IF(U239="nulová",N239,0)</f>
        <v>0</v>
      </c>
      <c r="BJ239" s="21" t="s">
        <v>23</v>
      </c>
      <c r="BK239" s="164">
        <f>ROUND(L239*K239,2)</f>
        <v>23172.84</v>
      </c>
      <c r="BL239" s="21" t="s">
        <v>144</v>
      </c>
      <c r="BM239" s="21" t="s">
        <v>346</v>
      </c>
    </row>
    <row r="240" spans="2:65" s="10" customFormat="1" ht="22.5" customHeight="1">
      <c r="B240" s="165"/>
      <c r="C240" s="166"/>
      <c r="D240" s="166"/>
      <c r="E240" s="167" t="s">
        <v>21</v>
      </c>
      <c r="F240" s="265" t="s">
        <v>347</v>
      </c>
      <c r="G240" s="266"/>
      <c r="H240" s="266"/>
      <c r="I240" s="266"/>
      <c r="J240" s="166"/>
      <c r="K240" s="168" t="s">
        <v>21</v>
      </c>
      <c r="L240" s="166"/>
      <c r="M240" s="166"/>
      <c r="N240" s="166"/>
      <c r="O240" s="166"/>
      <c r="P240" s="166"/>
      <c r="Q240" s="166"/>
      <c r="R240" s="169"/>
      <c r="T240" s="170"/>
      <c r="U240" s="166"/>
      <c r="V240" s="166"/>
      <c r="W240" s="166"/>
      <c r="X240" s="166"/>
      <c r="Y240" s="166"/>
      <c r="Z240" s="166"/>
      <c r="AA240" s="171"/>
      <c r="AT240" s="172" t="s">
        <v>147</v>
      </c>
      <c r="AU240" s="172" t="s">
        <v>96</v>
      </c>
      <c r="AV240" s="10" t="s">
        <v>23</v>
      </c>
      <c r="AW240" s="10" t="s">
        <v>35</v>
      </c>
      <c r="AX240" s="10" t="s">
        <v>78</v>
      </c>
      <c r="AY240" s="172" t="s">
        <v>139</v>
      </c>
    </row>
    <row r="241" spans="2:65" s="11" customFormat="1" ht="22.5" customHeight="1">
      <c r="B241" s="173"/>
      <c r="C241" s="174"/>
      <c r="D241" s="174"/>
      <c r="E241" s="175" t="s">
        <v>21</v>
      </c>
      <c r="F241" s="267" t="s">
        <v>209</v>
      </c>
      <c r="G241" s="268"/>
      <c r="H241" s="268"/>
      <c r="I241" s="268"/>
      <c r="J241" s="174"/>
      <c r="K241" s="176">
        <v>20.5</v>
      </c>
      <c r="L241" s="174"/>
      <c r="M241" s="174"/>
      <c r="N241" s="174"/>
      <c r="O241" s="174"/>
      <c r="P241" s="174"/>
      <c r="Q241" s="174"/>
      <c r="R241" s="177"/>
      <c r="T241" s="178"/>
      <c r="U241" s="174"/>
      <c r="V241" s="174"/>
      <c r="W241" s="174"/>
      <c r="X241" s="174"/>
      <c r="Y241" s="174"/>
      <c r="Z241" s="174"/>
      <c r="AA241" s="179"/>
      <c r="AT241" s="180" t="s">
        <v>147</v>
      </c>
      <c r="AU241" s="180" t="s">
        <v>96</v>
      </c>
      <c r="AV241" s="11" t="s">
        <v>96</v>
      </c>
      <c r="AW241" s="11" t="s">
        <v>35</v>
      </c>
      <c r="AX241" s="11" t="s">
        <v>78</v>
      </c>
      <c r="AY241" s="180" t="s">
        <v>139</v>
      </c>
    </row>
    <row r="242" spans="2:65" s="11" customFormat="1" ht="22.5" customHeight="1">
      <c r="B242" s="173"/>
      <c r="C242" s="174"/>
      <c r="D242" s="174"/>
      <c r="E242" s="175" t="s">
        <v>21</v>
      </c>
      <c r="F242" s="267" t="s">
        <v>210</v>
      </c>
      <c r="G242" s="268"/>
      <c r="H242" s="268"/>
      <c r="I242" s="268"/>
      <c r="J242" s="174"/>
      <c r="K242" s="176">
        <v>44.96</v>
      </c>
      <c r="L242" s="174"/>
      <c r="M242" s="174"/>
      <c r="N242" s="174"/>
      <c r="O242" s="174"/>
      <c r="P242" s="174"/>
      <c r="Q242" s="174"/>
      <c r="R242" s="177"/>
      <c r="T242" s="178"/>
      <c r="U242" s="174"/>
      <c r="V242" s="174"/>
      <c r="W242" s="174"/>
      <c r="X242" s="174"/>
      <c r="Y242" s="174"/>
      <c r="Z242" s="174"/>
      <c r="AA242" s="179"/>
      <c r="AT242" s="180" t="s">
        <v>147</v>
      </c>
      <c r="AU242" s="180" t="s">
        <v>96</v>
      </c>
      <c r="AV242" s="11" t="s">
        <v>96</v>
      </c>
      <c r="AW242" s="11" t="s">
        <v>35</v>
      </c>
      <c r="AX242" s="11" t="s">
        <v>78</v>
      </c>
      <c r="AY242" s="180" t="s">
        <v>139</v>
      </c>
    </row>
    <row r="243" spans="2:65" s="12" customFormat="1" ht="22.5" customHeight="1">
      <c r="B243" s="181"/>
      <c r="C243" s="182"/>
      <c r="D243" s="182"/>
      <c r="E243" s="183" t="s">
        <v>21</v>
      </c>
      <c r="F243" s="269" t="s">
        <v>156</v>
      </c>
      <c r="G243" s="270"/>
      <c r="H243" s="270"/>
      <c r="I243" s="270"/>
      <c r="J243" s="182"/>
      <c r="K243" s="184">
        <v>65.459999999999994</v>
      </c>
      <c r="L243" s="182"/>
      <c r="M243" s="182"/>
      <c r="N243" s="182"/>
      <c r="O243" s="182"/>
      <c r="P243" s="182"/>
      <c r="Q243" s="182"/>
      <c r="R243" s="185"/>
      <c r="T243" s="186"/>
      <c r="U243" s="182"/>
      <c r="V243" s="182"/>
      <c r="W243" s="182"/>
      <c r="X243" s="182"/>
      <c r="Y243" s="182"/>
      <c r="Z243" s="182"/>
      <c r="AA243" s="187"/>
      <c r="AT243" s="188" t="s">
        <v>147</v>
      </c>
      <c r="AU243" s="188" t="s">
        <v>96</v>
      </c>
      <c r="AV243" s="12" t="s">
        <v>144</v>
      </c>
      <c r="AW243" s="12" t="s">
        <v>35</v>
      </c>
      <c r="AX243" s="12" t="s">
        <v>23</v>
      </c>
      <c r="AY243" s="188" t="s">
        <v>139</v>
      </c>
    </row>
    <row r="244" spans="2:65" s="1" customFormat="1" ht="31.5" customHeight="1">
      <c r="B244" s="35"/>
      <c r="C244" s="157" t="s">
        <v>348</v>
      </c>
      <c r="D244" s="157" t="s">
        <v>140</v>
      </c>
      <c r="E244" s="158" t="s">
        <v>349</v>
      </c>
      <c r="F244" s="263" t="s">
        <v>350</v>
      </c>
      <c r="G244" s="263"/>
      <c r="H244" s="263"/>
      <c r="I244" s="263"/>
      <c r="J244" s="159" t="s">
        <v>143</v>
      </c>
      <c r="K244" s="160">
        <v>36.564</v>
      </c>
      <c r="L244" s="264">
        <v>270</v>
      </c>
      <c r="M244" s="264"/>
      <c r="N244" s="264">
        <f>ROUND(L244*K244,2)</f>
        <v>9872.2800000000007</v>
      </c>
      <c r="O244" s="264"/>
      <c r="P244" s="264"/>
      <c r="Q244" s="264"/>
      <c r="R244" s="37"/>
      <c r="T244" s="161" t="s">
        <v>21</v>
      </c>
      <c r="U244" s="44" t="s">
        <v>43</v>
      </c>
      <c r="V244" s="162">
        <v>0.72</v>
      </c>
      <c r="W244" s="162">
        <f>V244*K244</f>
        <v>26.326079999999997</v>
      </c>
      <c r="X244" s="162">
        <v>8.4250000000000005E-2</v>
      </c>
      <c r="Y244" s="162">
        <f>X244*K244</f>
        <v>3.0805170000000004</v>
      </c>
      <c r="Z244" s="162">
        <v>0</v>
      </c>
      <c r="AA244" s="163">
        <f>Z244*K244</f>
        <v>0</v>
      </c>
      <c r="AR244" s="21" t="s">
        <v>144</v>
      </c>
      <c r="AT244" s="21" t="s">
        <v>140</v>
      </c>
      <c r="AU244" s="21" t="s">
        <v>96</v>
      </c>
      <c r="AY244" s="21" t="s">
        <v>139</v>
      </c>
      <c r="BE244" s="164">
        <f>IF(U244="základní",N244,0)</f>
        <v>9872.2800000000007</v>
      </c>
      <c r="BF244" s="164">
        <f>IF(U244="snížená",N244,0)</f>
        <v>0</v>
      </c>
      <c r="BG244" s="164">
        <f>IF(U244="zákl. přenesená",N244,0)</f>
        <v>0</v>
      </c>
      <c r="BH244" s="164">
        <f>IF(U244="sníž. přenesená",N244,0)</f>
        <v>0</v>
      </c>
      <c r="BI244" s="164">
        <f>IF(U244="nulová",N244,0)</f>
        <v>0</v>
      </c>
      <c r="BJ244" s="21" t="s">
        <v>23</v>
      </c>
      <c r="BK244" s="164">
        <f>ROUND(L244*K244,2)</f>
        <v>9872.2800000000007</v>
      </c>
      <c r="BL244" s="21" t="s">
        <v>144</v>
      </c>
      <c r="BM244" s="21" t="s">
        <v>351</v>
      </c>
    </row>
    <row r="245" spans="2:65" s="10" customFormat="1" ht="22.5" customHeight="1">
      <c r="B245" s="165"/>
      <c r="C245" s="166"/>
      <c r="D245" s="166"/>
      <c r="E245" s="167" t="s">
        <v>21</v>
      </c>
      <c r="F245" s="265" t="s">
        <v>352</v>
      </c>
      <c r="G245" s="266"/>
      <c r="H245" s="266"/>
      <c r="I245" s="266"/>
      <c r="J245" s="166"/>
      <c r="K245" s="168" t="s">
        <v>21</v>
      </c>
      <c r="L245" s="166"/>
      <c r="M245" s="166"/>
      <c r="N245" s="166"/>
      <c r="O245" s="166"/>
      <c r="P245" s="166"/>
      <c r="Q245" s="166"/>
      <c r="R245" s="169"/>
      <c r="T245" s="170"/>
      <c r="U245" s="166"/>
      <c r="V245" s="166"/>
      <c r="W245" s="166"/>
      <c r="X245" s="166"/>
      <c r="Y245" s="166"/>
      <c r="Z245" s="166"/>
      <c r="AA245" s="171"/>
      <c r="AT245" s="172" t="s">
        <v>147</v>
      </c>
      <c r="AU245" s="172" t="s">
        <v>96</v>
      </c>
      <c r="AV245" s="10" t="s">
        <v>23</v>
      </c>
      <c r="AW245" s="10" t="s">
        <v>35</v>
      </c>
      <c r="AX245" s="10" t="s">
        <v>78</v>
      </c>
      <c r="AY245" s="172" t="s">
        <v>139</v>
      </c>
    </row>
    <row r="246" spans="2:65" s="11" customFormat="1" ht="22.5" customHeight="1">
      <c r="B246" s="173"/>
      <c r="C246" s="174"/>
      <c r="D246" s="174"/>
      <c r="E246" s="175" t="s">
        <v>21</v>
      </c>
      <c r="F246" s="267" t="s">
        <v>306</v>
      </c>
      <c r="G246" s="268"/>
      <c r="H246" s="268"/>
      <c r="I246" s="268"/>
      <c r="J246" s="174"/>
      <c r="K246" s="176">
        <v>4.8120000000000003</v>
      </c>
      <c r="L246" s="174"/>
      <c r="M246" s="174"/>
      <c r="N246" s="174"/>
      <c r="O246" s="174"/>
      <c r="P246" s="174"/>
      <c r="Q246" s="174"/>
      <c r="R246" s="177"/>
      <c r="T246" s="178"/>
      <c r="U246" s="174"/>
      <c r="V246" s="174"/>
      <c r="W246" s="174"/>
      <c r="X246" s="174"/>
      <c r="Y246" s="174"/>
      <c r="Z246" s="174"/>
      <c r="AA246" s="179"/>
      <c r="AT246" s="180" t="s">
        <v>147</v>
      </c>
      <c r="AU246" s="180" t="s">
        <v>96</v>
      </c>
      <c r="AV246" s="11" t="s">
        <v>96</v>
      </c>
      <c r="AW246" s="11" t="s">
        <v>35</v>
      </c>
      <c r="AX246" s="11" t="s">
        <v>78</v>
      </c>
      <c r="AY246" s="180" t="s">
        <v>139</v>
      </c>
    </row>
    <row r="247" spans="2:65" s="11" customFormat="1" ht="22.5" customHeight="1">
      <c r="B247" s="173"/>
      <c r="C247" s="174"/>
      <c r="D247" s="174"/>
      <c r="E247" s="175" t="s">
        <v>21</v>
      </c>
      <c r="F247" s="267" t="s">
        <v>307</v>
      </c>
      <c r="G247" s="268"/>
      <c r="H247" s="268"/>
      <c r="I247" s="268"/>
      <c r="J247" s="174"/>
      <c r="K247" s="176">
        <v>13.46</v>
      </c>
      <c r="L247" s="174"/>
      <c r="M247" s="174"/>
      <c r="N247" s="174"/>
      <c r="O247" s="174"/>
      <c r="P247" s="174"/>
      <c r="Q247" s="174"/>
      <c r="R247" s="177"/>
      <c r="T247" s="178"/>
      <c r="U247" s="174"/>
      <c r="V247" s="174"/>
      <c r="W247" s="174"/>
      <c r="X247" s="174"/>
      <c r="Y247" s="174"/>
      <c r="Z247" s="174"/>
      <c r="AA247" s="179"/>
      <c r="AT247" s="180" t="s">
        <v>147</v>
      </c>
      <c r="AU247" s="180" t="s">
        <v>96</v>
      </c>
      <c r="AV247" s="11" t="s">
        <v>96</v>
      </c>
      <c r="AW247" s="11" t="s">
        <v>35</v>
      </c>
      <c r="AX247" s="11" t="s">
        <v>78</v>
      </c>
      <c r="AY247" s="180" t="s">
        <v>139</v>
      </c>
    </row>
    <row r="248" spans="2:65" s="11" customFormat="1" ht="22.5" customHeight="1">
      <c r="B248" s="173"/>
      <c r="C248" s="174"/>
      <c r="D248" s="174"/>
      <c r="E248" s="175" t="s">
        <v>21</v>
      </c>
      <c r="F248" s="267" t="s">
        <v>353</v>
      </c>
      <c r="G248" s="268"/>
      <c r="H248" s="268"/>
      <c r="I248" s="268"/>
      <c r="J248" s="174"/>
      <c r="K248" s="176">
        <v>5.22</v>
      </c>
      <c r="L248" s="174"/>
      <c r="M248" s="174"/>
      <c r="N248" s="174"/>
      <c r="O248" s="174"/>
      <c r="P248" s="174"/>
      <c r="Q248" s="174"/>
      <c r="R248" s="177"/>
      <c r="T248" s="178"/>
      <c r="U248" s="174"/>
      <c r="V248" s="174"/>
      <c r="W248" s="174"/>
      <c r="X248" s="174"/>
      <c r="Y248" s="174"/>
      <c r="Z248" s="174"/>
      <c r="AA248" s="179"/>
      <c r="AT248" s="180" t="s">
        <v>147</v>
      </c>
      <c r="AU248" s="180" t="s">
        <v>96</v>
      </c>
      <c r="AV248" s="11" t="s">
        <v>96</v>
      </c>
      <c r="AW248" s="11" t="s">
        <v>35</v>
      </c>
      <c r="AX248" s="11" t="s">
        <v>78</v>
      </c>
      <c r="AY248" s="180" t="s">
        <v>139</v>
      </c>
    </row>
    <row r="249" spans="2:65" s="11" customFormat="1" ht="22.5" customHeight="1">
      <c r="B249" s="173"/>
      <c r="C249" s="174"/>
      <c r="D249" s="174"/>
      <c r="E249" s="175" t="s">
        <v>21</v>
      </c>
      <c r="F249" s="267" t="s">
        <v>354</v>
      </c>
      <c r="G249" s="268"/>
      <c r="H249" s="268"/>
      <c r="I249" s="268"/>
      <c r="J249" s="174"/>
      <c r="K249" s="176">
        <v>2.504</v>
      </c>
      <c r="L249" s="174"/>
      <c r="M249" s="174"/>
      <c r="N249" s="174"/>
      <c r="O249" s="174"/>
      <c r="P249" s="174"/>
      <c r="Q249" s="174"/>
      <c r="R249" s="177"/>
      <c r="T249" s="178"/>
      <c r="U249" s="174"/>
      <c r="V249" s="174"/>
      <c r="W249" s="174"/>
      <c r="X249" s="174"/>
      <c r="Y249" s="174"/>
      <c r="Z249" s="174"/>
      <c r="AA249" s="179"/>
      <c r="AT249" s="180" t="s">
        <v>147</v>
      </c>
      <c r="AU249" s="180" t="s">
        <v>96</v>
      </c>
      <c r="AV249" s="11" t="s">
        <v>96</v>
      </c>
      <c r="AW249" s="11" t="s">
        <v>35</v>
      </c>
      <c r="AX249" s="11" t="s">
        <v>78</v>
      </c>
      <c r="AY249" s="180" t="s">
        <v>139</v>
      </c>
    </row>
    <row r="250" spans="2:65" s="11" customFormat="1" ht="22.5" customHeight="1">
      <c r="B250" s="173"/>
      <c r="C250" s="174"/>
      <c r="D250" s="174"/>
      <c r="E250" s="175" t="s">
        <v>21</v>
      </c>
      <c r="F250" s="267" t="s">
        <v>355</v>
      </c>
      <c r="G250" s="268"/>
      <c r="H250" s="268"/>
      <c r="I250" s="268"/>
      <c r="J250" s="174"/>
      <c r="K250" s="176">
        <v>4.2160000000000002</v>
      </c>
      <c r="L250" s="174"/>
      <c r="M250" s="174"/>
      <c r="N250" s="174"/>
      <c r="O250" s="174"/>
      <c r="P250" s="174"/>
      <c r="Q250" s="174"/>
      <c r="R250" s="177"/>
      <c r="T250" s="178"/>
      <c r="U250" s="174"/>
      <c r="V250" s="174"/>
      <c r="W250" s="174"/>
      <c r="X250" s="174"/>
      <c r="Y250" s="174"/>
      <c r="Z250" s="174"/>
      <c r="AA250" s="179"/>
      <c r="AT250" s="180" t="s">
        <v>147</v>
      </c>
      <c r="AU250" s="180" t="s">
        <v>96</v>
      </c>
      <c r="AV250" s="11" t="s">
        <v>96</v>
      </c>
      <c r="AW250" s="11" t="s">
        <v>35</v>
      </c>
      <c r="AX250" s="11" t="s">
        <v>78</v>
      </c>
      <c r="AY250" s="180" t="s">
        <v>139</v>
      </c>
    </row>
    <row r="251" spans="2:65" s="11" customFormat="1" ht="22.5" customHeight="1">
      <c r="B251" s="173"/>
      <c r="C251" s="174"/>
      <c r="D251" s="174"/>
      <c r="E251" s="175" t="s">
        <v>21</v>
      </c>
      <c r="F251" s="267" t="s">
        <v>356</v>
      </c>
      <c r="G251" s="268"/>
      <c r="H251" s="268"/>
      <c r="I251" s="268"/>
      <c r="J251" s="174"/>
      <c r="K251" s="176">
        <v>3.4129999999999998</v>
      </c>
      <c r="L251" s="174"/>
      <c r="M251" s="174"/>
      <c r="N251" s="174"/>
      <c r="O251" s="174"/>
      <c r="P251" s="174"/>
      <c r="Q251" s="174"/>
      <c r="R251" s="177"/>
      <c r="T251" s="178"/>
      <c r="U251" s="174"/>
      <c r="V251" s="174"/>
      <c r="W251" s="174"/>
      <c r="X251" s="174"/>
      <c r="Y251" s="174"/>
      <c r="Z251" s="174"/>
      <c r="AA251" s="179"/>
      <c r="AT251" s="180" t="s">
        <v>147</v>
      </c>
      <c r="AU251" s="180" t="s">
        <v>96</v>
      </c>
      <c r="AV251" s="11" t="s">
        <v>96</v>
      </c>
      <c r="AW251" s="11" t="s">
        <v>35</v>
      </c>
      <c r="AX251" s="11" t="s">
        <v>78</v>
      </c>
      <c r="AY251" s="180" t="s">
        <v>139</v>
      </c>
    </row>
    <row r="252" spans="2:65" s="11" customFormat="1" ht="22.5" customHeight="1">
      <c r="B252" s="173"/>
      <c r="C252" s="174"/>
      <c r="D252" s="174"/>
      <c r="E252" s="175" t="s">
        <v>21</v>
      </c>
      <c r="F252" s="267" t="s">
        <v>357</v>
      </c>
      <c r="G252" s="268"/>
      <c r="H252" s="268"/>
      <c r="I252" s="268"/>
      <c r="J252" s="174"/>
      <c r="K252" s="176">
        <v>2.9390000000000001</v>
      </c>
      <c r="L252" s="174"/>
      <c r="M252" s="174"/>
      <c r="N252" s="174"/>
      <c r="O252" s="174"/>
      <c r="P252" s="174"/>
      <c r="Q252" s="174"/>
      <c r="R252" s="177"/>
      <c r="T252" s="178"/>
      <c r="U252" s="174"/>
      <c r="V252" s="174"/>
      <c r="W252" s="174"/>
      <c r="X252" s="174"/>
      <c r="Y252" s="174"/>
      <c r="Z252" s="174"/>
      <c r="AA252" s="179"/>
      <c r="AT252" s="180" t="s">
        <v>147</v>
      </c>
      <c r="AU252" s="180" t="s">
        <v>96</v>
      </c>
      <c r="AV252" s="11" t="s">
        <v>96</v>
      </c>
      <c r="AW252" s="11" t="s">
        <v>35</v>
      </c>
      <c r="AX252" s="11" t="s">
        <v>78</v>
      </c>
      <c r="AY252" s="180" t="s">
        <v>139</v>
      </c>
    </row>
    <row r="253" spans="2:65" s="12" customFormat="1" ht="22.5" customHeight="1">
      <c r="B253" s="181"/>
      <c r="C253" s="182"/>
      <c r="D253" s="182"/>
      <c r="E253" s="183" t="s">
        <v>21</v>
      </c>
      <c r="F253" s="269" t="s">
        <v>156</v>
      </c>
      <c r="G253" s="270"/>
      <c r="H253" s="270"/>
      <c r="I253" s="270"/>
      <c r="J253" s="182"/>
      <c r="K253" s="184">
        <v>36.564</v>
      </c>
      <c r="L253" s="182"/>
      <c r="M253" s="182"/>
      <c r="N253" s="182"/>
      <c r="O253" s="182"/>
      <c r="P253" s="182"/>
      <c r="Q253" s="182"/>
      <c r="R253" s="185"/>
      <c r="T253" s="186"/>
      <c r="U253" s="182"/>
      <c r="V253" s="182"/>
      <c r="W253" s="182"/>
      <c r="X253" s="182"/>
      <c r="Y253" s="182"/>
      <c r="Z253" s="182"/>
      <c r="AA253" s="187"/>
      <c r="AT253" s="188" t="s">
        <v>147</v>
      </c>
      <c r="AU253" s="188" t="s">
        <v>96</v>
      </c>
      <c r="AV253" s="12" t="s">
        <v>144</v>
      </c>
      <c r="AW253" s="12" t="s">
        <v>35</v>
      </c>
      <c r="AX253" s="12" t="s">
        <v>23</v>
      </c>
      <c r="AY253" s="188" t="s">
        <v>139</v>
      </c>
    </row>
    <row r="254" spans="2:65" s="1" customFormat="1" ht="31.5" customHeight="1">
      <c r="B254" s="35"/>
      <c r="C254" s="189" t="s">
        <v>358</v>
      </c>
      <c r="D254" s="189" t="s">
        <v>251</v>
      </c>
      <c r="E254" s="190" t="s">
        <v>359</v>
      </c>
      <c r="F254" s="275" t="s">
        <v>360</v>
      </c>
      <c r="G254" s="275"/>
      <c r="H254" s="275"/>
      <c r="I254" s="275"/>
      <c r="J254" s="191" t="s">
        <v>143</v>
      </c>
      <c r="K254" s="192">
        <v>38.392000000000003</v>
      </c>
      <c r="L254" s="276">
        <v>288</v>
      </c>
      <c r="M254" s="276"/>
      <c r="N254" s="276">
        <f>ROUND(L254*K254,2)</f>
        <v>11056.9</v>
      </c>
      <c r="O254" s="264"/>
      <c r="P254" s="264"/>
      <c r="Q254" s="264"/>
      <c r="R254" s="37"/>
      <c r="T254" s="161" t="s">
        <v>21</v>
      </c>
      <c r="U254" s="44" t="s">
        <v>43</v>
      </c>
      <c r="V254" s="162">
        <v>0</v>
      </c>
      <c r="W254" s="162">
        <f>V254*K254</f>
        <v>0</v>
      </c>
      <c r="X254" s="162">
        <v>0.13100000000000001</v>
      </c>
      <c r="Y254" s="162">
        <f>X254*K254</f>
        <v>5.0293520000000003</v>
      </c>
      <c r="Z254" s="162">
        <v>0</v>
      </c>
      <c r="AA254" s="163">
        <f>Z254*K254</f>
        <v>0</v>
      </c>
      <c r="AR254" s="21" t="s">
        <v>182</v>
      </c>
      <c r="AT254" s="21" t="s">
        <v>251</v>
      </c>
      <c r="AU254" s="21" t="s">
        <v>96</v>
      </c>
      <c r="AY254" s="21" t="s">
        <v>139</v>
      </c>
      <c r="BE254" s="164">
        <f>IF(U254="základní",N254,0)</f>
        <v>11056.9</v>
      </c>
      <c r="BF254" s="164">
        <f>IF(U254="snížená",N254,0)</f>
        <v>0</v>
      </c>
      <c r="BG254" s="164">
        <f>IF(U254="zákl. přenesená",N254,0)</f>
        <v>0</v>
      </c>
      <c r="BH254" s="164">
        <f>IF(U254="sníž. přenesená",N254,0)</f>
        <v>0</v>
      </c>
      <c r="BI254" s="164">
        <f>IF(U254="nulová",N254,0)</f>
        <v>0</v>
      </c>
      <c r="BJ254" s="21" t="s">
        <v>23</v>
      </c>
      <c r="BK254" s="164">
        <f>ROUND(L254*K254,2)</f>
        <v>11056.9</v>
      </c>
      <c r="BL254" s="21" t="s">
        <v>144</v>
      </c>
      <c r="BM254" s="21" t="s">
        <v>361</v>
      </c>
    </row>
    <row r="255" spans="2:65" s="11" customFormat="1" ht="22.5" customHeight="1">
      <c r="B255" s="173"/>
      <c r="C255" s="174"/>
      <c r="D255" s="174"/>
      <c r="E255" s="175" t="s">
        <v>21</v>
      </c>
      <c r="F255" s="271" t="s">
        <v>362</v>
      </c>
      <c r="G255" s="272"/>
      <c r="H255" s="272"/>
      <c r="I255" s="272"/>
      <c r="J255" s="174"/>
      <c r="K255" s="176">
        <v>38.392000000000003</v>
      </c>
      <c r="L255" s="174"/>
      <c r="M255" s="174"/>
      <c r="N255" s="174"/>
      <c r="O255" s="174"/>
      <c r="P255" s="174"/>
      <c r="Q255" s="174"/>
      <c r="R255" s="177"/>
      <c r="T255" s="178"/>
      <c r="U255" s="174"/>
      <c r="V255" s="174"/>
      <c r="W255" s="174"/>
      <c r="X255" s="174"/>
      <c r="Y255" s="174"/>
      <c r="Z255" s="174"/>
      <c r="AA255" s="179"/>
      <c r="AT255" s="180" t="s">
        <v>147</v>
      </c>
      <c r="AU255" s="180" t="s">
        <v>96</v>
      </c>
      <c r="AV255" s="11" t="s">
        <v>96</v>
      </c>
      <c r="AW255" s="11" t="s">
        <v>35</v>
      </c>
      <c r="AX255" s="11" t="s">
        <v>23</v>
      </c>
      <c r="AY255" s="180" t="s">
        <v>139</v>
      </c>
    </row>
    <row r="256" spans="2:65" s="1" customFormat="1" ht="31.5" customHeight="1">
      <c r="B256" s="35"/>
      <c r="C256" s="157" t="s">
        <v>363</v>
      </c>
      <c r="D256" s="157" t="s">
        <v>140</v>
      </c>
      <c r="E256" s="158" t="s">
        <v>364</v>
      </c>
      <c r="F256" s="263" t="s">
        <v>365</v>
      </c>
      <c r="G256" s="263"/>
      <c r="H256" s="263"/>
      <c r="I256" s="263"/>
      <c r="J256" s="159" t="s">
        <v>143</v>
      </c>
      <c r="K256" s="160">
        <v>693.32</v>
      </c>
      <c r="L256" s="264">
        <v>234</v>
      </c>
      <c r="M256" s="264"/>
      <c r="N256" s="264">
        <f>ROUND(L256*K256,2)</f>
        <v>162236.88</v>
      </c>
      <c r="O256" s="264"/>
      <c r="P256" s="264"/>
      <c r="Q256" s="264"/>
      <c r="R256" s="37"/>
      <c r="T256" s="161" t="s">
        <v>21</v>
      </c>
      <c r="U256" s="44" t="s">
        <v>43</v>
      </c>
      <c r="V256" s="162">
        <v>0.57999999999999996</v>
      </c>
      <c r="W256" s="162">
        <f>V256*K256</f>
        <v>402.12560000000002</v>
      </c>
      <c r="X256" s="162">
        <v>0.10503</v>
      </c>
      <c r="Y256" s="162">
        <f>X256*K256</f>
        <v>72.819399600000011</v>
      </c>
      <c r="Z256" s="162">
        <v>0</v>
      </c>
      <c r="AA256" s="163">
        <f>Z256*K256</f>
        <v>0</v>
      </c>
      <c r="AR256" s="21" t="s">
        <v>144</v>
      </c>
      <c r="AT256" s="21" t="s">
        <v>140</v>
      </c>
      <c r="AU256" s="21" t="s">
        <v>96</v>
      </c>
      <c r="AY256" s="21" t="s">
        <v>139</v>
      </c>
      <c r="BE256" s="164">
        <f>IF(U256="základní",N256,0)</f>
        <v>162236.88</v>
      </c>
      <c r="BF256" s="164">
        <f>IF(U256="snížená",N256,0)</f>
        <v>0</v>
      </c>
      <c r="BG256" s="164">
        <f>IF(U256="zákl. přenesená",N256,0)</f>
        <v>0</v>
      </c>
      <c r="BH256" s="164">
        <f>IF(U256="sníž. přenesená",N256,0)</f>
        <v>0</v>
      </c>
      <c r="BI256" s="164">
        <f>IF(U256="nulová",N256,0)</f>
        <v>0</v>
      </c>
      <c r="BJ256" s="21" t="s">
        <v>23</v>
      </c>
      <c r="BK256" s="164">
        <f>ROUND(L256*K256,2)</f>
        <v>162236.88</v>
      </c>
      <c r="BL256" s="21" t="s">
        <v>144</v>
      </c>
      <c r="BM256" s="21" t="s">
        <v>366</v>
      </c>
    </row>
    <row r="257" spans="2:65" s="11" customFormat="1" ht="22.5" customHeight="1">
      <c r="B257" s="173"/>
      <c r="C257" s="174"/>
      <c r="D257" s="174"/>
      <c r="E257" s="175" t="s">
        <v>21</v>
      </c>
      <c r="F257" s="271" t="s">
        <v>367</v>
      </c>
      <c r="G257" s="272"/>
      <c r="H257" s="272"/>
      <c r="I257" s="272"/>
      <c r="J257" s="174"/>
      <c r="K257" s="176">
        <v>221.34</v>
      </c>
      <c r="L257" s="174"/>
      <c r="M257" s="174"/>
      <c r="N257" s="174"/>
      <c r="O257" s="174"/>
      <c r="P257" s="174"/>
      <c r="Q257" s="174"/>
      <c r="R257" s="177"/>
      <c r="T257" s="178"/>
      <c r="U257" s="174"/>
      <c r="V257" s="174"/>
      <c r="W257" s="174"/>
      <c r="X257" s="174"/>
      <c r="Y257" s="174"/>
      <c r="Z257" s="174"/>
      <c r="AA257" s="179"/>
      <c r="AT257" s="180" t="s">
        <v>147</v>
      </c>
      <c r="AU257" s="180" t="s">
        <v>96</v>
      </c>
      <c r="AV257" s="11" t="s">
        <v>96</v>
      </c>
      <c r="AW257" s="11" t="s">
        <v>35</v>
      </c>
      <c r="AX257" s="11" t="s">
        <v>78</v>
      </c>
      <c r="AY257" s="180" t="s">
        <v>139</v>
      </c>
    </row>
    <row r="258" spans="2:65" s="11" customFormat="1" ht="22.5" customHeight="1">
      <c r="B258" s="173"/>
      <c r="C258" s="174"/>
      <c r="D258" s="174"/>
      <c r="E258" s="175" t="s">
        <v>21</v>
      </c>
      <c r="F258" s="267" t="s">
        <v>368</v>
      </c>
      <c r="G258" s="268"/>
      <c r="H258" s="268"/>
      <c r="I258" s="268"/>
      <c r="J258" s="174"/>
      <c r="K258" s="176">
        <v>128.13</v>
      </c>
      <c r="L258" s="174"/>
      <c r="M258" s="174"/>
      <c r="N258" s="174"/>
      <c r="O258" s="174"/>
      <c r="P258" s="174"/>
      <c r="Q258" s="174"/>
      <c r="R258" s="177"/>
      <c r="T258" s="178"/>
      <c r="U258" s="174"/>
      <c r="V258" s="174"/>
      <c r="W258" s="174"/>
      <c r="X258" s="174"/>
      <c r="Y258" s="174"/>
      <c r="Z258" s="174"/>
      <c r="AA258" s="179"/>
      <c r="AT258" s="180" t="s">
        <v>147</v>
      </c>
      <c r="AU258" s="180" t="s">
        <v>96</v>
      </c>
      <c r="AV258" s="11" t="s">
        <v>96</v>
      </c>
      <c r="AW258" s="11" t="s">
        <v>35</v>
      </c>
      <c r="AX258" s="11" t="s">
        <v>78</v>
      </c>
      <c r="AY258" s="180" t="s">
        <v>139</v>
      </c>
    </row>
    <row r="259" spans="2:65" s="11" customFormat="1" ht="22.5" customHeight="1">
      <c r="B259" s="173"/>
      <c r="C259" s="174"/>
      <c r="D259" s="174"/>
      <c r="E259" s="175" t="s">
        <v>21</v>
      </c>
      <c r="F259" s="267" t="s">
        <v>369</v>
      </c>
      <c r="G259" s="268"/>
      <c r="H259" s="268"/>
      <c r="I259" s="268"/>
      <c r="J259" s="174"/>
      <c r="K259" s="176">
        <v>343.85</v>
      </c>
      <c r="L259" s="174"/>
      <c r="M259" s="174"/>
      <c r="N259" s="174"/>
      <c r="O259" s="174"/>
      <c r="P259" s="174"/>
      <c r="Q259" s="174"/>
      <c r="R259" s="177"/>
      <c r="T259" s="178"/>
      <c r="U259" s="174"/>
      <c r="V259" s="174"/>
      <c r="W259" s="174"/>
      <c r="X259" s="174"/>
      <c r="Y259" s="174"/>
      <c r="Z259" s="174"/>
      <c r="AA259" s="179"/>
      <c r="AT259" s="180" t="s">
        <v>147</v>
      </c>
      <c r="AU259" s="180" t="s">
        <v>96</v>
      </c>
      <c r="AV259" s="11" t="s">
        <v>96</v>
      </c>
      <c r="AW259" s="11" t="s">
        <v>35</v>
      </c>
      <c r="AX259" s="11" t="s">
        <v>78</v>
      </c>
      <c r="AY259" s="180" t="s">
        <v>139</v>
      </c>
    </row>
    <row r="260" spans="2:65" s="12" customFormat="1" ht="22.5" customHeight="1">
      <c r="B260" s="181"/>
      <c r="C260" s="182"/>
      <c r="D260" s="182"/>
      <c r="E260" s="183" t="s">
        <v>21</v>
      </c>
      <c r="F260" s="269" t="s">
        <v>156</v>
      </c>
      <c r="G260" s="270"/>
      <c r="H260" s="270"/>
      <c r="I260" s="270"/>
      <c r="J260" s="182"/>
      <c r="K260" s="184">
        <v>693.32</v>
      </c>
      <c r="L260" s="182"/>
      <c r="M260" s="182"/>
      <c r="N260" s="182"/>
      <c r="O260" s="182"/>
      <c r="P260" s="182"/>
      <c r="Q260" s="182"/>
      <c r="R260" s="185"/>
      <c r="T260" s="186"/>
      <c r="U260" s="182"/>
      <c r="V260" s="182"/>
      <c r="W260" s="182"/>
      <c r="X260" s="182"/>
      <c r="Y260" s="182"/>
      <c r="Z260" s="182"/>
      <c r="AA260" s="187"/>
      <c r="AT260" s="188" t="s">
        <v>147</v>
      </c>
      <c r="AU260" s="188" t="s">
        <v>96</v>
      </c>
      <c r="AV260" s="12" t="s">
        <v>144</v>
      </c>
      <c r="AW260" s="12" t="s">
        <v>35</v>
      </c>
      <c r="AX260" s="12" t="s">
        <v>23</v>
      </c>
      <c r="AY260" s="188" t="s">
        <v>139</v>
      </c>
    </row>
    <row r="261" spans="2:65" s="1" customFormat="1" ht="31.5" customHeight="1">
      <c r="B261" s="35"/>
      <c r="C261" s="189" t="s">
        <v>370</v>
      </c>
      <c r="D261" s="189" t="s">
        <v>251</v>
      </c>
      <c r="E261" s="190" t="s">
        <v>371</v>
      </c>
      <c r="F261" s="275" t="s">
        <v>372</v>
      </c>
      <c r="G261" s="275"/>
      <c r="H261" s="275"/>
      <c r="I261" s="275"/>
      <c r="J261" s="191" t="s">
        <v>143</v>
      </c>
      <c r="K261" s="192">
        <v>727.98599999999999</v>
      </c>
      <c r="L261" s="276">
        <v>360</v>
      </c>
      <c r="M261" s="276"/>
      <c r="N261" s="276">
        <f>ROUND(L261*K261,2)</f>
        <v>262074.96</v>
      </c>
      <c r="O261" s="264"/>
      <c r="P261" s="264"/>
      <c r="Q261" s="264"/>
      <c r="R261" s="37"/>
      <c r="T261" s="161" t="s">
        <v>21</v>
      </c>
      <c r="U261" s="44" t="s">
        <v>43</v>
      </c>
      <c r="V261" s="162">
        <v>0</v>
      </c>
      <c r="W261" s="162">
        <f>V261*K261</f>
        <v>0</v>
      </c>
      <c r="X261" s="162">
        <v>0.191</v>
      </c>
      <c r="Y261" s="162">
        <f>X261*K261</f>
        <v>139.04532599999999</v>
      </c>
      <c r="Z261" s="162">
        <v>0</v>
      </c>
      <c r="AA261" s="163">
        <f>Z261*K261</f>
        <v>0</v>
      </c>
      <c r="AR261" s="21" t="s">
        <v>182</v>
      </c>
      <c r="AT261" s="21" t="s">
        <v>251</v>
      </c>
      <c r="AU261" s="21" t="s">
        <v>96</v>
      </c>
      <c r="AY261" s="21" t="s">
        <v>139</v>
      </c>
      <c r="BE261" s="164">
        <f>IF(U261="základní",N261,0)</f>
        <v>262074.96</v>
      </c>
      <c r="BF261" s="164">
        <f>IF(U261="snížená",N261,0)</f>
        <v>0</v>
      </c>
      <c r="BG261" s="164">
        <f>IF(U261="zákl. přenesená",N261,0)</f>
        <v>0</v>
      </c>
      <c r="BH261" s="164">
        <f>IF(U261="sníž. přenesená",N261,0)</f>
        <v>0</v>
      </c>
      <c r="BI261" s="164">
        <f>IF(U261="nulová",N261,0)</f>
        <v>0</v>
      </c>
      <c r="BJ261" s="21" t="s">
        <v>23</v>
      </c>
      <c r="BK261" s="164">
        <f>ROUND(L261*K261,2)</f>
        <v>262074.96</v>
      </c>
      <c r="BL261" s="21" t="s">
        <v>144</v>
      </c>
      <c r="BM261" s="21" t="s">
        <v>373</v>
      </c>
    </row>
    <row r="262" spans="2:65" s="11" customFormat="1" ht="22.5" customHeight="1">
      <c r="B262" s="173"/>
      <c r="C262" s="174"/>
      <c r="D262" s="174"/>
      <c r="E262" s="175" t="s">
        <v>21</v>
      </c>
      <c r="F262" s="271" t="s">
        <v>374</v>
      </c>
      <c r="G262" s="272"/>
      <c r="H262" s="272"/>
      <c r="I262" s="272"/>
      <c r="J262" s="174"/>
      <c r="K262" s="176">
        <v>727.98599999999999</v>
      </c>
      <c r="L262" s="174"/>
      <c r="M262" s="174"/>
      <c r="N262" s="174"/>
      <c r="O262" s="174"/>
      <c r="P262" s="174"/>
      <c r="Q262" s="174"/>
      <c r="R262" s="177"/>
      <c r="T262" s="178"/>
      <c r="U262" s="174"/>
      <c r="V262" s="174"/>
      <c r="W262" s="174"/>
      <c r="X262" s="174"/>
      <c r="Y262" s="174"/>
      <c r="Z262" s="174"/>
      <c r="AA262" s="179"/>
      <c r="AT262" s="180" t="s">
        <v>147</v>
      </c>
      <c r="AU262" s="180" t="s">
        <v>96</v>
      </c>
      <c r="AV262" s="11" t="s">
        <v>96</v>
      </c>
      <c r="AW262" s="11" t="s">
        <v>35</v>
      </c>
      <c r="AX262" s="11" t="s">
        <v>23</v>
      </c>
      <c r="AY262" s="180" t="s">
        <v>139</v>
      </c>
    </row>
    <row r="263" spans="2:65" s="1" customFormat="1" ht="31.5" customHeight="1">
      <c r="B263" s="35"/>
      <c r="C263" s="157" t="s">
        <v>375</v>
      </c>
      <c r="D263" s="157" t="s">
        <v>140</v>
      </c>
      <c r="E263" s="158" t="s">
        <v>376</v>
      </c>
      <c r="F263" s="263" t="s">
        <v>377</v>
      </c>
      <c r="G263" s="263"/>
      <c r="H263" s="263"/>
      <c r="I263" s="263"/>
      <c r="J263" s="159" t="s">
        <v>143</v>
      </c>
      <c r="K263" s="160">
        <v>4</v>
      </c>
      <c r="L263" s="264">
        <v>197</v>
      </c>
      <c r="M263" s="264"/>
      <c r="N263" s="264">
        <f>ROUND(L263*K263,2)</f>
        <v>788</v>
      </c>
      <c r="O263" s="264"/>
      <c r="P263" s="264"/>
      <c r="Q263" s="264"/>
      <c r="R263" s="37"/>
      <c r="T263" s="161" t="s">
        <v>21</v>
      </c>
      <c r="U263" s="44" t="s">
        <v>43</v>
      </c>
      <c r="V263" s="162">
        <v>0.64800000000000002</v>
      </c>
      <c r="W263" s="162">
        <f>V263*K263</f>
        <v>2.5920000000000001</v>
      </c>
      <c r="X263" s="162">
        <v>0.10100000000000001</v>
      </c>
      <c r="Y263" s="162">
        <f>X263*K263</f>
        <v>0.40400000000000003</v>
      </c>
      <c r="Z263" s="162">
        <v>0</v>
      </c>
      <c r="AA263" s="163">
        <f>Z263*K263</f>
        <v>0</v>
      </c>
      <c r="AR263" s="21" t="s">
        <v>144</v>
      </c>
      <c r="AT263" s="21" t="s">
        <v>140</v>
      </c>
      <c r="AU263" s="21" t="s">
        <v>96</v>
      </c>
      <c r="AY263" s="21" t="s">
        <v>139</v>
      </c>
      <c r="BE263" s="164">
        <f>IF(U263="základní",N263,0)</f>
        <v>788</v>
      </c>
      <c r="BF263" s="164">
        <f>IF(U263="snížená",N263,0)</f>
        <v>0</v>
      </c>
      <c r="BG263" s="164">
        <f>IF(U263="zákl. přenesená",N263,0)</f>
        <v>0</v>
      </c>
      <c r="BH263" s="164">
        <f>IF(U263="sníž. přenesená",N263,0)</f>
        <v>0</v>
      </c>
      <c r="BI263" s="164">
        <f>IF(U263="nulová",N263,0)</f>
        <v>0</v>
      </c>
      <c r="BJ263" s="21" t="s">
        <v>23</v>
      </c>
      <c r="BK263" s="164">
        <f>ROUND(L263*K263,2)</f>
        <v>788</v>
      </c>
      <c r="BL263" s="21" t="s">
        <v>144</v>
      </c>
      <c r="BM263" s="21" t="s">
        <v>378</v>
      </c>
    </row>
    <row r="264" spans="2:65" s="11" customFormat="1" ht="22.5" customHeight="1">
      <c r="B264" s="173"/>
      <c r="C264" s="174"/>
      <c r="D264" s="174"/>
      <c r="E264" s="175" t="s">
        <v>21</v>
      </c>
      <c r="F264" s="271" t="s">
        <v>379</v>
      </c>
      <c r="G264" s="272"/>
      <c r="H264" s="272"/>
      <c r="I264" s="272"/>
      <c r="J264" s="174"/>
      <c r="K264" s="176">
        <v>4</v>
      </c>
      <c r="L264" s="174"/>
      <c r="M264" s="174"/>
      <c r="N264" s="174"/>
      <c r="O264" s="174"/>
      <c r="P264" s="174"/>
      <c r="Q264" s="174"/>
      <c r="R264" s="177"/>
      <c r="T264" s="178"/>
      <c r="U264" s="174"/>
      <c r="V264" s="174"/>
      <c r="W264" s="174"/>
      <c r="X264" s="174"/>
      <c r="Y264" s="174"/>
      <c r="Z264" s="174"/>
      <c r="AA264" s="179"/>
      <c r="AT264" s="180" t="s">
        <v>147</v>
      </c>
      <c r="AU264" s="180" t="s">
        <v>96</v>
      </c>
      <c r="AV264" s="11" t="s">
        <v>96</v>
      </c>
      <c r="AW264" s="11" t="s">
        <v>35</v>
      </c>
      <c r="AX264" s="11" t="s">
        <v>23</v>
      </c>
      <c r="AY264" s="180" t="s">
        <v>139</v>
      </c>
    </row>
    <row r="265" spans="2:65" s="1" customFormat="1" ht="31.5" customHeight="1">
      <c r="B265" s="35"/>
      <c r="C265" s="189" t="s">
        <v>380</v>
      </c>
      <c r="D265" s="189" t="s">
        <v>251</v>
      </c>
      <c r="E265" s="190" t="s">
        <v>381</v>
      </c>
      <c r="F265" s="275" t="s">
        <v>382</v>
      </c>
      <c r="G265" s="275"/>
      <c r="H265" s="275"/>
      <c r="I265" s="275"/>
      <c r="J265" s="191" t="s">
        <v>143</v>
      </c>
      <c r="K265" s="192">
        <v>4.2</v>
      </c>
      <c r="L265" s="276">
        <v>400</v>
      </c>
      <c r="M265" s="276"/>
      <c r="N265" s="276">
        <f>ROUND(L265*K265,2)</f>
        <v>1680</v>
      </c>
      <c r="O265" s="264"/>
      <c r="P265" s="264"/>
      <c r="Q265" s="264"/>
      <c r="R265" s="37"/>
      <c r="T265" s="161" t="s">
        <v>21</v>
      </c>
      <c r="U265" s="44" t="s">
        <v>43</v>
      </c>
      <c r="V265" s="162">
        <v>0</v>
      </c>
      <c r="W265" s="162">
        <f>V265*K265</f>
        <v>0</v>
      </c>
      <c r="X265" s="162">
        <v>0.108</v>
      </c>
      <c r="Y265" s="162">
        <f>X265*K265</f>
        <v>0.4536</v>
      </c>
      <c r="Z265" s="162">
        <v>0</v>
      </c>
      <c r="AA265" s="163">
        <f>Z265*K265</f>
        <v>0</v>
      </c>
      <c r="AR265" s="21" t="s">
        <v>182</v>
      </c>
      <c r="AT265" s="21" t="s">
        <v>251</v>
      </c>
      <c r="AU265" s="21" t="s">
        <v>96</v>
      </c>
      <c r="AY265" s="21" t="s">
        <v>139</v>
      </c>
      <c r="BE265" s="164">
        <f>IF(U265="základní",N265,0)</f>
        <v>1680</v>
      </c>
      <c r="BF265" s="164">
        <f>IF(U265="snížená",N265,0)</f>
        <v>0</v>
      </c>
      <c r="BG265" s="164">
        <f>IF(U265="zákl. přenesená",N265,0)</f>
        <v>0</v>
      </c>
      <c r="BH265" s="164">
        <f>IF(U265="sníž. přenesená",N265,0)</f>
        <v>0</v>
      </c>
      <c r="BI265" s="164">
        <f>IF(U265="nulová",N265,0)</f>
        <v>0</v>
      </c>
      <c r="BJ265" s="21" t="s">
        <v>23</v>
      </c>
      <c r="BK265" s="164">
        <f>ROUND(L265*K265,2)</f>
        <v>1680</v>
      </c>
      <c r="BL265" s="21" t="s">
        <v>144</v>
      </c>
      <c r="BM265" s="21" t="s">
        <v>383</v>
      </c>
    </row>
    <row r="266" spans="2:65" s="11" customFormat="1" ht="22.5" customHeight="1">
      <c r="B266" s="173"/>
      <c r="C266" s="174"/>
      <c r="D266" s="174"/>
      <c r="E266" s="175" t="s">
        <v>21</v>
      </c>
      <c r="F266" s="271" t="s">
        <v>384</v>
      </c>
      <c r="G266" s="272"/>
      <c r="H266" s="272"/>
      <c r="I266" s="272"/>
      <c r="J266" s="174"/>
      <c r="K266" s="176">
        <v>4.2</v>
      </c>
      <c r="L266" s="174"/>
      <c r="M266" s="174"/>
      <c r="N266" s="174"/>
      <c r="O266" s="174"/>
      <c r="P266" s="174"/>
      <c r="Q266" s="174"/>
      <c r="R266" s="177"/>
      <c r="T266" s="178"/>
      <c r="U266" s="174"/>
      <c r="V266" s="174"/>
      <c r="W266" s="174"/>
      <c r="X266" s="174"/>
      <c r="Y266" s="174"/>
      <c r="Z266" s="174"/>
      <c r="AA266" s="179"/>
      <c r="AT266" s="180" t="s">
        <v>147</v>
      </c>
      <c r="AU266" s="180" t="s">
        <v>96</v>
      </c>
      <c r="AV266" s="11" t="s">
        <v>96</v>
      </c>
      <c r="AW266" s="11" t="s">
        <v>35</v>
      </c>
      <c r="AX266" s="11" t="s">
        <v>23</v>
      </c>
      <c r="AY266" s="180" t="s">
        <v>139</v>
      </c>
    </row>
    <row r="267" spans="2:65" s="1" customFormat="1" ht="31.5" customHeight="1">
      <c r="B267" s="35"/>
      <c r="C267" s="157" t="s">
        <v>385</v>
      </c>
      <c r="D267" s="157" t="s">
        <v>140</v>
      </c>
      <c r="E267" s="158" t="s">
        <v>386</v>
      </c>
      <c r="F267" s="263" t="s">
        <v>387</v>
      </c>
      <c r="G267" s="263"/>
      <c r="H267" s="263"/>
      <c r="I267" s="263"/>
      <c r="J267" s="159" t="s">
        <v>143</v>
      </c>
      <c r="K267" s="160">
        <v>897.77200000000005</v>
      </c>
      <c r="L267" s="264">
        <v>474</v>
      </c>
      <c r="M267" s="264"/>
      <c r="N267" s="264">
        <f>ROUND(L267*K267,2)</f>
        <v>425543.93</v>
      </c>
      <c r="O267" s="264"/>
      <c r="P267" s="264"/>
      <c r="Q267" s="264"/>
      <c r="R267" s="37"/>
      <c r="T267" s="161" t="s">
        <v>21</v>
      </c>
      <c r="U267" s="44" t="s">
        <v>43</v>
      </c>
      <c r="V267" s="162">
        <v>0.03</v>
      </c>
      <c r="W267" s="162">
        <f>V267*K267</f>
        <v>26.933160000000001</v>
      </c>
      <c r="X267" s="162">
        <v>0.63856999999999997</v>
      </c>
      <c r="Y267" s="162">
        <f>X267*K267</f>
        <v>573.29026604000001</v>
      </c>
      <c r="Z267" s="162">
        <v>0</v>
      </c>
      <c r="AA267" s="163">
        <f>Z267*K267</f>
        <v>0</v>
      </c>
      <c r="AR267" s="21" t="s">
        <v>144</v>
      </c>
      <c r="AT267" s="21" t="s">
        <v>140</v>
      </c>
      <c r="AU267" s="21" t="s">
        <v>96</v>
      </c>
      <c r="AY267" s="21" t="s">
        <v>139</v>
      </c>
      <c r="BE267" s="164">
        <f>IF(U267="základní",N267,0)</f>
        <v>425543.93</v>
      </c>
      <c r="BF267" s="164">
        <f>IF(U267="snížená",N267,0)</f>
        <v>0</v>
      </c>
      <c r="BG267" s="164">
        <f>IF(U267="zákl. přenesená",N267,0)</f>
        <v>0</v>
      </c>
      <c r="BH267" s="164">
        <f>IF(U267="sníž. přenesená",N267,0)</f>
        <v>0</v>
      </c>
      <c r="BI267" s="164">
        <f>IF(U267="nulová",N267,0)</f>
        <v>0</v>
      </c>
      <c r="BJ267" s="21" t="s">
        <v>23</v>
      </c>
      <c r="BK267" s="164">
        <f>ROUND(L267*K267,2)</f>
        <v>425543.93</v>
      </c>
      <c r="BL267" s="21" t="s">
        <v>144</v>
      </c>
      <c r="BM267" s="21" t="s">
        <v>388</v>
      </c>
    </row>
    <row r="268" spans="2:65" s="11" customFormat="1" ht="22.5" customHeight="1">
      <c r="B268" s="173"/>
      <c r="C268" s="174"/>
      <c r="D268" s="174"/>
      <c r="E268" s="175" t="s">
        <v>21</v>
      </c>
      <c r="F268" s="271" t="s">
        <v>302</v>
      </c>
      <c r="G268" s="272"/>
      <c r="H268" s="272"/>
      <c r="I268" s="272"/>
      <c r="J268" s="174"/>
      <c r="K268" s="176">
        <v>274.75</v>
      </c>
      <c r="L268" s="174"/>
      <c r="M268" s="174"/>
      <c r="N268" s="174"/>
      <c r="O268" s="174"/>
      <c r="P268" s="174"/>
      <c r="Q268" s="174"/>
      <c r="R268" s="177"/>
      <c r="T268" s="178"/>
      <c r="U268" s="174"/>
      <c r="V268" s="174"/>
      <c r="W268" s="174"/>
      <c r="X268" s="174"/>
      <c r="Y268" s="174"/>
      <c r="Z268" s="174"/>
      <c r="AA268" s="179"/>
      <c r="AT268" s="180" t="s">
        <v>147</v>
      </c>
      <c r="AU268" s="180" t="s">
        <v>96</v>
      </c>
      <c r="AV268" s="11" t="s">
        <v>96</v>
      </c>
      <c r="AW268" s="11" t="s">
        <v>35</v>
      </c>
      <c r="AX268" s="11" t="s">
        <v>78</v>
      </c>
      <c r="AY268" s="180" t="s">
        <v>139</v>
      </c>
    </row>
    <row r="269" spans="2:65" s="11" customFormat="1" ht="22.5" customHeight="1">
      <c r="B269" s="173"/>
      <c r="C269" s="174"/>
      <c r="D269" s="174"/>
      <c r="E269" s="175" t="s">
        <v>21</v>
      </c>
      <c r="F269" s="267" t="s">
        <v>303</v>
      </c>
      <c r="G269" s="268"/>
      <c r="H269" s="268"/>
      <c r="I269" s="268"/>
      <c r="J269" s="174"/>
      <c r="K269" s="176">
        <v>166.6</v>
      </c>
      <c r="L269" s="174"/>
      <c r="M269" s="174"/>
      <c r="N269" s="174"/>
      <c r="O269" s="174"/>
      <c r="P269" s="174"/>
      <c r="Q269" s="174"/>
      <c r="R269" s="177"/>
      <c r="T269" s="178"/>
      <c r="U269" s="174"/>
      <c r="V269" s="174"/>
      <c r="W269" s="174"/>
      <c r="X269" s="174"/>
      <c r="Y269" s="174"/>
      <c r="Z269" s="174"/>
      <c r="AA269" s="179"/>
      <c r="AT269" s="180" t="s">
        <v>147</v>
      </c>
      <c r="AU269" s="180" t="s">
        <v>96</v>
      </c>
      <c r="AV269" s="11" t="s">
        <v>96</v>
      </c>
      <c r="AW269" s="11" t="s">
        <v>35</v>
      </c>
      <c r="AX269" s="11" t="s">
        <v>78</v>
      </c>
      <c r="AY269" s="180" t="s">
        <v>139</v>
      </c>
    </row>
    <row r="270" spans="2:65" s="11" customFormat="1" ht="22.5" customHeight="1">
      <c r="B270" s="173"/>
      <c r="C270" s="174"/>
      <c r="D270" s="174"/>
      <c r="E270" s="175" t="s">
        <v>21</v>
      </c>
      <c r="F270" s="267" t="s">
        <v>304</v>
      </c>
      <c r="G270" s="268"/>
      <c r="H270" s="268"/>
      <c r="I270" s="268"/>
      <c r="J270" s="174"/>
      <c r="K270" s="176">
        <v>438.15</v>
      </c>
      <c r="L270" s="174"/>
      <c r="M270" s="174"/>
      <c r="N270" s="174"/>
      <c r="O270" s="174"/>
      <c r="P270" s="174"/>
      <c r="Q270" s="174"/>
      <c r="R270" s="177"/>
      <c r="T270" s="178"/>
      <c r="U270" s="174"/>
      <c r="V270" s="174"/>
      <c r="W270" s="174"/>
      <c r="X270" s="174"/>
      <c r="Y270" s="174"/>
      <c r="Z270" s="174"/>
      <c r="AA270" s="179"/>
      <c r="AT270" s="180" t="s">
        <v>147</v>
      </c>
      <c r="AU270" s="180" t="s">
        <v>96</v>
      </c>
      <c r="AV270" s="11" t="s">
        <v>96</v>
      </c>
      <c r="AW270" s="11" t="s">
        <v>35</v>
      </c>
      <c r="AX270" s="11" t="s">
        <v>78</v>
      </c>
      <c r="AY270" s="180" t="s">
        <v>139</v>
      </c>
    </row>
    <row r="271" spans="2:65" s="10" customFormat="1" ht="22.5" customHeight="1">
      <c r="B271" s="165"/>
      <c r="C271" s="166"/>
      <c r="D271" s="166"/>
      <c r="E271" s="167" t="s">
        <v>21</v>
      </c>
      <c r="F271" s="273" t="s">
        <v>305</v>
      </c>
      <c r="G271" s="274"/>
      <c r="H271" s="274"/>
      <c r="I271" s="274"/>
      <c r="J271" s="166"/>
      <c r="K271" s="168" t="s">
        <v>21</v>
      </c>
      <c r="L271" s="166"/>
      <c r="M271" s="166"/>
      <c r="N271" s="166"/>
      <c r="O271" s="166"/>
      <c r="P271" s="166"/>
      <c r="Q271" s="166"/>
      <c r="R271" s="169"/>
      <c r="T271" s="170"/>
      <c r="U271" s="166"/>
      <c r="V271" s="166"/>
      <c r="W271" s="166"/>
      <c r="X271" s="166"/>
      <c r="Y271" s="166"/>
      <c r="Z271" s="166"/>
      <c r="AA271" s="171"/>
      <c r="AT271" s="172" t="s">
        <v>147</v>
      </c>
      <c r="AU271" s="172" t="s">
        <v>96</v>
      </c>
      <c r="AV271" s="10" t="s">
        <v>23</v>
      </c>
      <c r="AW271" s="10" t="s">
        <v>35</v>
      </c>
      <c r="AX271" s="10" t="s">
        <v>78</v>
      </c>
      <c r="AY271" s="172" t="s">
        <v>139</v>
      </c>
    </row>
    <row r="272" spans="2:65" s="11" customFormat="1" ht="22.5" customHeight="1">
      <c r="B272" s="173"/>
      <c r="C272" s="174"/>
      <c r="D272" s="174"/>
      <c r="E272" s="175" t="s">
        <v>21</v>
      </c>
      <c r="F272" s="267" t="s">
        <v>306</v>
      </c>
      <c r="G272" s="268"/>
      <c r="H272" s="268"/>
      <c r="I272" s="268"/>
      <c r="J272" s="174"/>
      <c r="K272" s="176">
        <v>4.8120000000000003</v>
      </c>
      <c r="L272" s="174"/>
      <c r="M272" s="174"/>
      <c r="N272" s="174"/>
      <c r="O272" s="174"/>
      <c r="P272" s="174"/>
      <c r="Q272" s="174"/>
      <c r="R272" s="177"/>
      <c r="T272" s="178"/>
      <c r="U272" s="174"/>
      <c r="V272" s="174"/>
      <c r="W272" s="174"/>
      <c r="X272" s="174"/>
      <c r="Y272" s="174"/>
      <c r="Z272" s="174"/>
      <c r="AA272" s="179"/>
      <c r="AT272" s="180" t="s">
        <v>147</v>
      </c>
      <c r="AU272" s="180" t="s">
        <v>96</v>
      </c>
      <c r="AV272" s="11" t="s">
        <v>96</v>
      </c>
      <c r="AW272" s="11" t="s">
        <v>35</v>
      </c>
      <c r="AX272" s="11" t="s">
        <v>78</v>
      </c>
      <c r="AY272" s="180" t="s">
        <v>139</v>
      </c>
    </row>
    <row r="273" spans="2:65" s="11" customFormat="1" ht="22.5" customHeight="1">
      <c r="B273" s="173"/>
      <c r="C273" s="174"/>
      <c r="D273" s="174"/>
      <c r="E273" s="175" t="s">
        <v>21</v>
      </c>
      <c r="F273" s="267" t="s">
        <v>307</v>
      </c>
      <c r="G273" s="268"/>
      <c r="H273" s="268"/>
      <c r="I273" s="268"/>
      <c r="J273" s="174"/>
      <c r="K273" s="176">
        <v>13.46</v>
      </c>
      <c r="L273" s="174"/>
      <c r="M273" s="174"/>
      <c r="N273" s="174"/>
      <c r="O273" s="174"/>
      <c r="P273" s="174"/>
      <c r="Q273" s="174"/>
      <c r="R273" s="177"/>
      <c r="T273" s="178"/>
      <c r="U273" s="174"/>
      <c r="V273" s="174"/>
      <c r="W273" s="174"/>
      <c r="X273" s="174"/>
      <c r="Y273" s="174"/>
      <c r="Z273" s="174"/>
      <c r="AA273" s="179"/>
      <c r="AT273" s="180" t="s">
        <v>147</v>
      </c>
      <c r="AU273" s="180" t="s">
        <v>96</v>
      </c>
      <c r="AV273" s="11" t="s">
        <v>96</v>
      </c>
      <c r="AW273" s="11" t="s">
        <v>35</v>
      </c>
      <c r="AX273" s="11" t="s">
        <v>78</v>
      </c>
      <c r="AY273" s="180" t="s">
        <v>139</v>
      </c>
    </row>
    <row r="274" spans="2:65" s="12" customFormat="1" ht="22.5" customHeight="1">
      <c r="B274" s="181"/>
      <c r="C274" s="182"/>
      <c r="D274" s="182"/>
      <c r="E274" s="183" t="s">
        <v>21</v>
      </c>
      <c r="F274" s="269" t="s">
        <v>156</v>
      </c>
      <c r="G274" s="270"/>
      <c r="H274" s="270"/>
      <c r="I274" s="270"/>
      <c r="J274" s="182"/>
      <c r="K274" s="184">
        <v>897.77200000000005</v>
      </c>
      <c r="L274" s="182"/>
      <c r="M274" s="182"/>
      <c r="N274" s="182"/>
      <c r="O274" s="182"/>
      <c r="P274" s="182"/>
      <c r="Q274" s="182"/>
      <c r="R274" s="185"/>
      <c r="T274" s="186"/>
      <c r="U274" s="182"/>
      <c r="V274" s="182"/>
      <c r="W274" s="182"/>
      <c r="X274" s="182"/>
      <c r="Y274" s="182"/>
      <c r="Z274" s="182"/>
      <c r="AA274" s="187"/>
      <c r="AT274" s="188" t="s">
        <v>147</v>
      </c>
      <c r="AU274" s="188" t="s">
        <v>96</v>
      </c>
      <c r="AV274" s="12" t="s">
        <v>144</v>
      </c>
      <c r="AW274" s="12" t="s">
        <v>35</v>
      </c>
      <c r="AX274" s="12" t="s">
        <v>23</v>
      </c>
      <c r="AY274" s="188" t="s">
        <v>139</v>
      </c>
    </row>
    <row r="275" spans="2:65" s="1" customFormat="1" ht="31.5" customHeight="1">
      <c r="B275" s="35"/>
      <c r="C275" s="157" t="s">
        <v>389</v>
      </c>
      <c r="D275" s="157" t="s">
        <v>140</v>
      </c>
      <c r="E275" s="158" t="s">
        <v>390</v>
      </c>
      <c r="F275" s="263" t="s">
        <v>391</v>
      </c>
      <c r="G275" s="263"/>
      <c r="H275" s="263"/>
      <c r="I275" s="263"/>
      <c r="J275" s="159" t="s">
        <v>143</v>
      </c>
      <c r="K275" s="160">
        <v>549.5</v>
      </c>
      <c r="L275" s="264">
        <v>108</v>
      </c>
      <c r="M275" s="264"/>
      <c r="N275" s="264">
        <f>ROUND(L275*K275,2)</f>
        <v>59346</v>
      </c>
      <c r="O275" s="264"/>
      <c r="P275" s="264"/>
      <c r="Q275" s="264"/>
      <c r="R275" s="37"/>
      <c r="T275" s="161" t="s">
        <v>21</v>
      </c>
      <c r="U275" s="44" t="s">
        <v>43</v>
      </c>
      <c r="V275" s="162">
        <v>2.5000000000000001E-2</v>
      </c>
      <c r="W275" s="162">
        <f>V275*K275</f>
        <v>13.737500000000001</v>
      </c>
      <c r="X275" s="162">
        <v>0.23480999999999999</v>
      </c>
      <c r="Y275" s="162">
        <f>X275*K275</f>
        <v>129.02809500000001</v>
      </c>
      <c r="Z275" s="162">
        <v>0</v>
      </c>
      <c r="AA275" s="163">
        <f>Z275*K275</f>
        <v>0</v>
      </c>
      <c r="AR275" s="21" t="s">
        <v>144</v>
      </c>
      <c r="AT275" s="21" t="s">
        <v>140</v>
      </c>
      <c r="AU275" s="21" t="s">
        <v>96</v>
      </c>
      <c r="AY275" s="21" t="s">
        <v>139</v>
      </c>
      <c r="BE275" s="164">
        <f>IF(U275="základní",N275,0)</f>
        <v>59346</v>
      </c>
      <c r="BF275" s="164">
        <f>IF(U275="snížená",N275,0)</f>
        <v>0</v>
      </c>
      <c r="BG275" s="164">
        <f>IF(U275="zákl. přenesená",N275,0)</f>
        <v>0</v>
      </c>
      <c r="BH275" s="164">
        <f>IF(U275="sníž. přenesená",N275,0)</f>
        <v>0</v>
      </c>
      <c r="BI275" s="164">
        <f>IF(U275="nulová",N275,0)</f>
        <v>0</v>
      </c>
      <c r="BJ275" s="21" t="s">
        <v>23</v>
      </c>
      <c r="BK275" s="164">
        <f>ROUND(L275*K275,2)</f>
        <v>59346</v>
      </c>
      <c r="BL275" s="21" t="s">
        <v>144</v>
      </c>
      <c r="BM275" s="21" t="s">
        <v>392</v>
      </c>
    </row>
    <row r="276" spans="2:65" s="10" customFormat="1" ht="22.5" customHeight="1">
      <c r="B276" s="165"/>
      <c r="C276" s="166"/>
      <c r="D276" s="166"/>
      <c r="E276" s="167" t="s">
        <v>21</v>
      </c>
      <c r="F276" s="265" t="s">
        <v>393</v>
      </c>
      <c r="G276" s="266"/>
      <c r="H276" s="266"/>
      <c r="I276" s="266"/>
      <c r="J276" s="166"/>
      <c r="K276" s="168" t="s">
        <v>21</v>
      </c>
      <c r="L276" s="166"/>
      <c r="M276" s="166"/>
      <c r="N276" s="166"/>
      <c r="O276" s="166"/>
      <c r="P276" s="166"/>
      <c r="Q276" s="166"/>
      <c r="R276" s="169"/>
      <c r="T276" s="170"/>
      <c r="U276" s="166"/>
      <c r="V276" s="166"/>
      <c r="W276" s="166"/>
      <c r="X276" s="166"/>
      <c r="Y276" s="166"/>
      <c r="Z276" s="166"/>
      <c r="AA276" s="171"/>
      <c r="AT276" s="172" t="s">
        <v>147</v>
      </c>
      <c r="AU276" s="172" t="s">
        <v>96</v>
      </c>
      <c r="AV276" s="10" t="s">
        <v>23</v>
      </c>
      <c r="AW276" s="10" t="s">
        <v>35</v>
      </c>
      <c r="AX276" s="10" t="s">
        <v>78</v>
      </c>
      <c r="AY276" s="172" t="s">
        <v>139</v>
      </c>
    </row>
    <row r="277" spans="2:65" s="11" customFormat="1" ht="22.5" customHeight="1">
      <c r="B277" s="173"/>
      <c r="C277" s="174"/>
      <c r="D277" s="174"/>
      <c r="E277" s="175" t="s">
        <v>21</v>
      </c>
      <c r="F277" s="267" t="s">
        <v>394</v>
      </c>
      <c r="G277" s="268"/>
      <c r="H277" s="268"/>
      <c r="I277" s="268"/>
      <c r="J277" s="174"/>
      <c r="K277" s="176">
        <v>549.5</v>
      </c>
      <c r="L277" s="174"/>
      <c r="M277" s="174"/>
      <c r="N277" s="174"/>
      <c r="O277" s="174"/>
      <c r="P277" s="174"/>
      <c r="Q277" s="174"/>
      <c r="R277" s="177"/>
      <c r="T277" s="178"/>
      <c r="U277" s="174"/>
      <c r="V277" s="174"/>
      <c r="W277" s="174"/>
      <c r="X277" s="174"/>
      <c r="Y277" s="174"/>
      <c r="Z277" s="174"/>
      <c r="AA277" s="179"/>
      <c r="AT277" s="180" t="s">
        <v>147</v>
      </c>
      <c r="AU277" s="180" t="s">
        <v>96</v>
      </c>
      <c r="AV277" s="11" t="s">
        <v>96</v>
      </c>
      <c r="AW277" s="11" t="s">
        <v>35</v>
      </c>
      <c r="AX277" s="11" t="s">
        <v>23</v>
      </c>
      <c r="AY277" s="180" t="s">
        <v>139</v>
      </c>
    </row>
    <row r="278" spans="2:65" s="1" customFormat="1" ht="31.5" customHeight="1">
      <c r="B278" s="35"/>
      <c r="C278" s="157" t="s">
        <v>395</v>
      </c>
      <c r="D278" s="157" t="s">
        <v>140</v>
      </c>
      <c r="E278" s="158" t="s">
        <v>396</v>
      </c>
      <c r="F278" s="263" t="s">
        <v>397</v>
      </c>
      <c r="G278" s="263"/>
      <c r="H278" s="263"/>
      <c r="I278" s="263"/>
      <c r="J278" s="159" t="s">
        <v>143</v>
      </c>
      <c r="K278" s="160">
        <v>623.02200000000005</v>
      </c>
      <c r="L278" s="264">
        <v>171</v>
      </c>
      <c r="M278" s="264"/>
      <c r="N278" s="264">
        <f>ROUND(L278*K278,2)</f>
        <v>106536.76</v>
      </c>
      <c r="O278" s="264"/>
      <c r="P278" s="264"/>
      <c r="Q278" s="264"/>
      <c r="R278" s="37"/>
      <c r="T278" s="161" t="s">
        <v>21</v>
      </c>
      <c r="U278" s="44" t="s">
        <v>43</v>
      </c>
      <c r="V278" s="162">
        <v>2.8000000000000001E-2</v>
      </c>
      <c r="W278" s="162">
        <f>V278*K278</f>
        <v>17.444616000000003</v>
      </c>
      <c r="X278" s="162">
        <v>0.38624999999999998</v>
      </c>
      <c r="Y278" s="162">
        <f>X278*K278</f>
        <v>240.6422475</v>
      </c>
      <c r="Z278" s="162">
        <v>0</v>
      </c>
      <c r="AA278" s="163">
        <f>Z278*K278</f>
        <v>0</v>
      </c>
      <c r="AR278" s="21" t="s">
        <v>144</v>
      </c>
      <c r="AT278" s="21" t="s">
        <v>140</v>
      </c>
      <c r="AU278" s="21" t="s">
        <v>96</v>
      </c>
      <c r="AY278" s="21" t="s">
        <v>139</v>
      </c>
      <c r="BE278" s="164">
        <f>IF(U278="základní",N278,0)</f>
        <v>106536.76</v>
      </c>
      <c r="BF278" s="164">
        <f>IF(U278="snížená",N278,0)</f>
        <v>0</v>
      </c>
      <c r="BG278" s="164">
        <f>IF(U278="zákl. přenesená",N278,0)</f>
        <v>0</v>
      </c>
      <c r="BH278" s="164">
        <f>IF(U278="sníž. přenesená",N278,0)</f>
        <v>0</v>
      </c>
      <c r="BI278" s="164">
        <f>IF(U278="nulová",N278,0)</f>
        <v>0</v>
      </c>
      <c r="BJ278" s="21" t="s">
        <v>23</v>
      </c>
      <c r="BK278" s="164">
        <f>ROUND(L278*K278,2)</f>
        <v>106536.76</v>
      </c>
      <c r="BL278" s="21" t="s">
        <v>144</v>
      </c>
      <c r="BM278" s="21" t="s">
        <v>398</v>
      </c>
    </row>
    <row r="279" spans="2:65" s="11" customFormat="1" ht="22.5" customHeight="1">
      <c r="B279" s="173"/>
      <c r="C279" s="174"/>
      <c r="D279" s="174"/>
      <c r="E279" s="175" t="s">
        <v>21</v>
      </c>
      <c r="F279" s="271" t="s">
        <v>303</v>
      </c>
      <c r="G279" s="272"/>
      <c r="H279" s="272"/>
      <c r="I279" s="272"/>
      <c r="J279" s="174"/>
      <c r="K279" s="176">
        <v>166.6</v>
      </c>
      <c r="L279" s="174"/>
      <c r="M279" s="174"/>
      <c r="N279" s="174"/>
      <c r="O279" s="174"/>
      <c r="P279" s="174"/>
      <c r="Q279" s="174"/>
      <c r="R279" s="177"/>
      <c r="T279" s="178"/>
      <c r="U279" s="174"/>
      <c r="V279" s="174"/>
      <c r="W279" s="174"/>
      <c r="X279" s="174"/>
      <c r="Y279" s="174"/>
      <c r="Z279" s="174"/>
      <c r="AA279" s="179"/>
      <c r="AT279" s="180" t="s">
        <v>147</v>
      </c>
      <c r="AU279" s="180" t="s">
        <v>96</v>
      </c>
      <c r="AV279" s="11" t="s">
        <v>96</v>
      </c>
      <c r="AW279" s="11" t="s">
        <v>35</v>
      </c>
      <c r="AX279" s="11" t="s">
        <v>78</v>
      </c>
      <c r="AY279" s="180" t="s">
        <v>139</v>
      </c>
    </row>
    <row r="280" spans="2:65" s="10" customFormat="1" ht="22.5" customHeight="1">
      <c r="B280" s="165"/>
      <c r="C280" s="166"/>
      <c r="D280" s="166"/>
      <c r="E280" s="167" t="s">
        <v>21</v>
      </c>
      <c r="F280" s="273" t="s">
        <v>399</v>
      </c>
      <c r="G280" s="274"/>
      <c r="H280" s="274"/>
      <c r="I280" s="274"/>
      <c r="J280" s="166"/>
      <c r="K280" s="168" t="s">
        <v>21</v>
      </c>
      <c r="L280" s="166"/>
      <c r="M280" s="166"/>
      <c r="N280" s="166"/>
      <c r="O280" s="166"/>
      <c r="P280" s="166"/>
      <c r="Q280" s="166"/>
      <c r="R280" s="169"/>
      <c r="T280" s="170"/>
      <c r="U280" s="166"/>
      <c r="V280" s="166"/>
      <c r="W280" s="166"/>
      <c r="X280" s="166"/>
      <c r="Y280" s="166"/>
      <c r="Z280" s="166"/>
      <c r="AA280" s="171"/>
      <c r="AT280" s="172" t="s">
        <v>147</v>
      </c>
      <c r="AU280" s="172" t="s">
        <v>96</v>
      </c>
      <c r="AV280" s="10" t="s">
        <v>23</v>
      </c>
      <c r="AW280" s="10" t="s">
        <v>35</v>
      </c>
      <c r="AX280" s="10" t="s">
        <v>78</v>
      </c>
      <c r="AY280" s="172" t="s">
        <v>139</v>
      </c>
    </row>
    <row r="281" spans="2:65" s="11" customFormat="1" ht="22.5" customHeight="1">
      <c r="B281" s="173"/>
      <c r="C281" s="174"/>
      <c r="D281" s="174"/>
      <c r="E281" s="175" t="s">
        <v>21</v>
      </c>
      <c r="F281" s="267" t="s">
        <v>400</v>
      </c>
      <c r="G281" s="268"/>
      <c r="H281" s="268"/>
      <c r="I281" s="268"/>
      <c r="J281" s="174"/>
      <c r="K281" s="176">
        <v>175.26</v>
      </c>
      <c r="L281" s="174"/>
      <c r="M281" s="174"/>
      <c r="N281" s="174"/>
      <c r="O281" s="174"/>
      <c r="P281" s="174"/>
      <c r="Q281" s="174"/>
      <c r="R281" s="177"/>
      <c r="T281" s="178"/>
      <c r="U281" s="174"/>
      <c r="V281" s="174"/>
      <c r="W281" s="174"/>
      <c r="X281" s="174"/>
      <c r="Y281" s="174"/>
      <c r="Z281" s="174"/>
      <c r="AA281" s="179"/>
      <c r="AT281" s="180" t="s">
        <v>147</v>
      </c>
      <c r="AU281" s="180" t="s">
        <v>96</v>
      </c>
      <c r="AV281" s="11" t="s">
        <v>96</v>
      </c>
      <c r="AW281" s="11" t="s">
        <v>35</v>
      </c>
      <c r="AX281" s="11" t="s">
        <v>78</v>
      </c>
      <c r="AY281" s="180" t="s">
        <v>139</v>
      </c>
    </row>
    <row r="282" spans="2:65" s="11" customFormat="1" ht="22.5" customHeight="1">
      <c r="B282" s="173"/>
      <c r="C282" s="174"/>
      <c r="D282" s="174"/>
      <c r="E282" s="175" t="s">
        <v>21</v>
      </c>
      <c r="F282" s="267" t="s">
        <v>306</v>
      </c>
      <c r="G282" s="268"/>
      <c r="H282" s="268"/>
      <c r="I282" s="268"/>
      <c r="J282" s="174"/>
      <c r="K282" s="176">
        <v>4.8120000000000003</v>
      </c>
      <c r="L282" s="174"/>
      <c r="M282" s="174"/>
      <c r="N282" s="174"/>
      <c r="O282" s="174"/>
      <c r="P282" s="174"/>
      <c r="Q282" s="174"/>
      <c r="R282" s="177"/>
      <c r="T282" s="178"/>
      <c r="U282" s="174"/>
      <c r="V282" s="174"/>
      <c r="W282" s="174"/>
      <c r="X282" s="174"/>
      <c r="Y282" s="174"/>
      <c r="Z282" s="174"/>
      <c r="AA282" s="179"/>
      <c r="AT282" s="180" t="s">
        <v>147</v>
      </c>
      <c r="AU282" s="180" t="s">
        <v>96</v>
      </c>
      <c r="AV282" s="11" t="s">
        <v>96</v>
      </c>
      <c r="AW282" s="11" t="s">
        <v>35</v>
      </c>
      <c r="AX282" s="11" t="s">
        <v>78</v>
      </c>
      <c r="AY282" s="180" t="s">
        <v>139</v>
      </c>
    </row>
    <row r="283" spans="2:65" s="11" customFormat="1" ht="22.5" customHeight="1">
      <c r="B283" s="173"/>
      <c r="C283" s="174"/>
      <c r="D283" s="174"/>
      <c r="E283" s="175" t="s">
        <v>21</v>
      </c>
      <c r="F283" s="267" t="s">
        <v>307</v>
      </c>
      <c r="G283" s="268"/>
      <c r="H283" s="268"/>
      <c r="I283" s="268"/>
      <c r="J283" s="174"/>
      <c r="K283" s="176">
        <v>13.46</v>
      </c>
      <c r="L283" s="174"/>
      <c r="M283" s="174"/>
      <c r="N283" s="174"/>
      <c r="O283" s="174"/>
      <c r="P283" s="174"/>
      <c r="Q283" s="174"/>
      <c r="R283" s="177"/>
      <c r="T283" s="178"/>
      <c r="U283" s="174"/>
      <c r="V283" s="174"/>
      <c r="W283" s="174"/>
      <c r="X283" s="174"/>
      <c r="Y283" s="174"/>
      <c r="Z283" s="174"/>
      <c r="AA283" s="179"/>
      <c r="AT283" s="180" t="s">
        <v>147</v>
      </c>
      <c r="AU283" s="180" t="s">
        <v>96</v>
      </c>
      <c r="AV283" s="11" t="s">
        <v>96</v>
      </c>
      <c r="AW283" s="11" t="s">
        <v>35</v>
      </c>
      <c r="AX283" s="11" t="s">
        <v>78</v>
      </c>
      <c r="AY283" s="180" t="s">
        <v>139</v>
      </c>
    </row>
    <row r="284" spans="2:65" s="10" customFormat="1" ht="22.5" customHeight="1">
      <c r="B284" s="165"/>
      <c r="C284" s="166"/>
      <c r="D284" s="166"/>
      <c r="E284" s="167" t="s">
        <v>21</v>
      </c>
      <c r="F284" s="273" t="s">
        <v>401</v>
      </c>
      <c r="G284" s="274"/>
      <c r="H284" s="274"/>
      <c r="I284" s="274"/>
      <c r="J284" s="166"/>
      <c r="K284" s="168" t="s">
        <v>21</v>
      </c>
      <c r="L284" s="166"/>
      <c r="M284" s="166"/>
      <c r="N284" s="166"/>
      <c r="O284" s="166"/>
      <c r="P284" s="166"/>
      <c r="Q284" s="166"/>
      <c r="R284" s="169"/>
      <c r="T284" s="170"/>
      <c r="U284" s="166"/>
      <c r="V284" s="166"/>
      <c r="W284" s="166"/>
      <c r="X284" s="166"/>
      <c r="Y284" s="166"/>
      <c r="Z284" s="166"/>
      <c r="AA284" s="171"/>
      <c r="AT284" s="172" t="s">
        <v>147</v>
      </c>
      <c r="AU284" s="172" t="s">
        <v>96</v>
      </c>
      <c r="AV284" s="10" t="s">
        <v>23</v>
      </c>
      <c r="AW284" s="10" t="s">
        <v>35</v>
      </c>
      <c r="AX284" s="10" t="s">
        <v>78</v>
      </c>
      <c r="AY284" s="172" t="s">
        <v>139</v>
      </c>
    </row>
    <row r="285" spans="2:65" s="11" customFormat="1" ht="22.5" customHeight="1">
      <c r="B285" s="173"/>
      <c r="C285" s="174"/>
      <c r="D285" s="174"/>
      <c r="E285" s="175" t="s">
        <v>21</v>
      </c>
      <c r="F285" s="267" t="s">
        <v>402</v>
      </c>
      <c r="G285" s="268"/>
      <c r="H285" s="268"/>
      <c r="I285" s="268"/>
      <c r="J285" s="174"/>
      <c r="K285" s="176">
        <v>262.89</v>
      </c>
      <c r="L285" s="174"/>
      <c r="M285" s="174"/>
      <c r="N285" s="174"/>
      <c r="O285" s="174"/>
      <c r="P285" s="174"/>
      <c r="Q285" s="174"/>
      <c r="R285" s="177"/>
      <c r="T285" s="178"/>
      <c r="U285" s="174"/>
      <c r="V285" s="174"/>
      <c r="W285" s="174"/>
      <c r="X285" s="174"/>
      <c r="Y285" s="174"/>
      <c r="Z285" s="174"/>
      <c r="AA285" s="179"/>
      <c r="AT285" s="180" t="s">
        <v>147</v>
      </c>
      <c r="AU285" s="180" t="s">
        <v>96</v>
      </c>
      <c r="AV285" s="11" t="s">
        <v>96</v>
      </c>
      <c r="AW285" s="11" t="s">
        <v>35</v>
      </c>
      <c r="AX285" s="11" t="s">
        <v>78</v>
      </c>
      <c r="AY285" s="180" t="s">
        <v>139</v>
      </c>
    </row>
    <row r="286" spans="2:65" s="12" customFormat="1" ht="22.5" customHeight="1">
      <c r="B286" s="181"/>
      <c r="C286" s="182"/>
      <c r="D286" s="182"/>
      <c r="E286" s="183" t="s">
        <v>21</v>
      </c>
      <c r="F286" s="269" t="s">
        <v>156</v>
      </c>
      <c r="G286" s="270"/>
      <c r="H286" s="270"/>
      <c r="I286" s="270"/>
      <c r="J286" s="182"/>
      <c r="K286" s="184">
        <v>623.02200000000005</v>
      </c>
      <c r="L286" s="182"/>
      <c r="M286" s="182"/>
      <c r="N286" s="182"/>
      <c r="O286" s="182"/>
      <c r="P286" s="182"/>
      <c r="Q286" s="182"/>
      <c r="R286" s="185"/>
      <c r="T286" s="186"/>
      <c r="U286" s="182"/>
      <c r="V286" s="182"/>
      <c r="W286" s="182"/>
      <c r="X286" s="182"/>
      <c r="Y286" s="182"/>
      <c r="Z286" s="182"/>
      <c r="AA286" s="187"/>
      <c r="AT286" s="188" t="s">
        <v>147</v>
      </c>
      <c r="AU286" s="188" t="s">
        <v>96</v>
      </c>
      <c r="AV286" s="12" t="s">
        <v>144</v>
      </c>
      <c r="AW286" s="12" t="s">
        <v>35</v>
      </c>
      <c r="AX286" s="12" t="s">
        <v>23</v>
      </c>
      <c r="AY286" s="188" t="s">
        <v>139</v>
      </c>
    </row>
    <row r="287" spans="2:65" s="1" customFormat="1" ht="31.5" customHeight="1">
      <c r="B287" s="35"/>
      <c r="C287" s="157" t="s">
        <v>403</v>
      </c>
      <c r="D287" s="157" t="s">
        <v>140</v>
      </c>
      <c r="E287" s="158" t="s">
        <v>404</v>
      </c>
      <c r="F287" s="263" t="s">
        <v>405</v>
      </c>
      <c r="G287" s="263"/>
      <c r="H287" s="263"/>
      <c r="I287" s="263"/>
      <c r="J287" s="159" t="s">
        <v>143</v>
      </c>
      <c r="K287" s="160">
        <v>193.53200000000001</v>
      </c>
      <c r="L287" s="264">
        <v>93</v>
      </c>
      <c r="M287" s="264"/>
      <c r="N287" s="264">
        <f>ROUND(L287*K287,2)</f>
        <v>17998.48</v>
      </c>
      <c r="O287" s="264"/>
      <c r="P287" s="264"/>
      <c r="Q287" s="264"/>
      <c r="R287" s="37"/>
      <c r="T287" s="161" t="s">
        <v>21</v>
      </c>
      <c r="U287" s="44" t="s">
        <v>43</v>
      </c>
      <c r="V287" s="162">
        <v>2.5000000000000001E-2</v>
      </c>
      <c r="W287" s="162">
        <f>V287*K287</f>
        <v>4.8383000000000003</v>
      </c>
      <c r="X287" s="162">
        <v>0.19694999999999999</v>
      </c>
      <c r="Y287" s="162">
        <f>X287*K287</f>
        <v>38.116127399999996</v>
      </c>
      <c r="Z287" s="162">
        <v>0</v>
      </c>
      <c r="AA287" s="163">
        <f>Z287*K287</f>
        <v>0</v>
      </c>
      <c r="AR287" s="21" t="s">
        <v>144</v>
      </c>
      <c r="AT287" s="21" t="s">
        <v>140</v>
      </c>
      <c r="AU287" s="21" t="s">
        <v>96</v>
      </c>
      <c r="AY287" s="21" t="s">
        <v>139</v>
      </c>
      <c r="BE287" s="164">
        <f>IF(U287="základní",N287,0)</f>
        <v>17998.48</v>
      </c>
      <c r="BF287" s="164">
        <f>IF(U287="snížená",N287,0)</f>
        <v>0</v>
      </c>
      <c r="BG287" s="164">
        <f>IF(U287="zákl. přenesená",N287,0)</f>
        <v>0</v>
      </c>
      <c r="BH287" s="164">
        <f>IF(U287="sníž. přenesená",N287,0)</f>
        <v>0</v>
      </c>
      <c r="BI287" s="164">
        <f>IF(U287="nulová",N287,0)</f>
        <v>0</v>
      </c>
      <c r="BJ287" s="21" t="s">
        <v>23</v>
      </c>
      <c r="BK287" s="164">
        <f>ROUND(L287*K287,2)</f>
        <v>17998.48</v>
      </c>
      <c r="BL287" s="21" t="s">
        <v>144</v>
      </c>
      <c r="BM287" s="21" t="s">
        <v>406</v>
      </c>
    </row>
    <row r="288" spans="2:65" s="10" customFormat="1" ht="22.5" customHeight="1">
      <c r="B288" s="165"/>
      <c r="C288" s="166"/>
      <c r="D288" s="166"/>
      <c r="E288" s="167" t="s">
        <v>21</v>
      </c>
      <c r="F288" s="265" t="s">
        <v>407</v>
      </c>
      <c r="G288" s="266"/>
      <c r="H288" s="266"/>
      <c r="I288" s="266"/>
      <c r="J288" s="166"/>
      <c r="K288" s="168" t="s">
        <v>21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71"/>
      <c r="AT288" s="172" t="s">
        <v>147</v>
      </c>
      <c r="AU288" s="172" t="s">
        <v>96</v>
      </c>
      <c r="AV288" s="10" t="s">
        <v>23</v>
      </c>
      <c r="AW288" s="10" t="s">
        <v>35</v>
      </c>
      <c r="AX288" s="10" t="s">
        <v>78</v>
      </c>
      <c r="AY288" s="172" t="s">
        <v>139</v>
      </c>
    </row>
    <row r="289" spans="2:65" s="11" customFormat="1" ht="22.5" customHeight="1">
      <c r="B289" s="173"/>
      <c r="C289" s="174"/>
      <c r="D289" s="174"/>
      <c r="E289" s="175" t="s">
        <v>21</v>
      </c>
      <c r="F289" s="267" t="s">
        <v>408</v>
      </c>
      <c r="G289" s="268"/>
      <c r="H289" s="268"/>
      <c r="I289" s="268"/>
      <c r="J289" s="174"/>
      <c r="K289" s="176">
        <v>175.26</v>
      </c>
      <c r="L289" s="174"/>
      <c r="M289" s="174"/>
      <c r="N289" s="174"/>
      <c r="O289" s="174"/>
      <c r="P289" s="174"/>
      <c r="Q289" s="174"/>
      <c r="R289" s="177"/>
      <c r="T289" s="178"/>
      <c r="U289" s="174"/>
      <c r="V289" s="174"/>
      <c r="W289" s="174"/>
      <c r="X289" s="174"/>
      <c r="Y289" s="174"/>
      <c r="Z289" s="174"/>
      <c r="AA289" s="179"/>
      <c r="AT289" s="180" t="s">
        <v>147</v>
      </c>
      <c r="AU289" s="180" t="s">
        <v>96</v>
      </c>
      <c r="AV289" s="11" t="s">
        <v>96</v>
      </c>
      <c r="AW289" s="11" t="s">
        <v>35</v>
      </c>
      <c r="AX289" s="11" t="s">
        <v>78</v>
      </c>
      <c r="AY289" s="180" t="s">
        <v>139</v>
      </c>
    </row>
    <row r="290" spans="2:65" s="11" customFormat="1" ht="22.5" customHeight="1">
      <c r="B290" s="173"/>
      <c r="C290" s="174"/>
      <c r="D290" s="174"/>
      <c r="E290" s="175" t="s">
        <v>21</v>
      </c>
      <c r="F290" s="267" t="s">
        <v>306</v>
      </c>
      <c r="G290" s="268"/>
      <c r="H290" s="268"/>
      <c r="I290" s="268"/>
      <c r="J290" s="174"/>
      <c r="K290" s="176">
        <v>4.8120000000000003</v>
      </c>
      <c r="L290" s="174"/>
      <c r="M290" s="174"/>
      <c r="N290" s="174"/>
      <c r="O290" s="174"/>
      <c r="P290" s="174"/>
      <c r="Q290" s="174"/>
      <c r="R290" s="177"/>
      <c r="T290" s="178"/>
      <c r="U290" s="174"/>
      <c r="V290" s="174"/>
      <c r="W290" s="174"/>
      <c r="X290" s="174"/>
      <c r="Y290" s="174"/>
      <c r="Z290" s="174"/>
      <c r="AA290" s="179"/>
      <c r="AT290" s="180" t="s">
        <v>147</v>
      </c>
      <c r="AU290" s="180" t="s">
        <v>96</v>
      </c>
      <c r="AV290" s="11" t="s">
        <v>96</v>
      </c>
      <c r="AW290" s="11" t="s">
        <v>35</v>
      </c>
      <c r="AX290" s="11" t="s">
        <v>78</v>
      </c>
      <c r="AY290" s="180" t="s">
        <v>139</v>
      </c>
    </row>
    <row r="291" spans="2:65" s="11" customFormat="1" ht="22.5" customHeight="1">
      <c r="B291" s="173"/>
      <c r="C291" s="174"/>
      <c r="D291" s="174"/>
      <c r="E291" s="175" t="s">
        <v>21</v>
      </c>
      <c r="F291" s="267" t="s">
        <v>307</v>
      </c>
      <c r="G291" s="268"/>
      <c r="H291" s="268"/>
      <c r="I291" s="268"/>
      <c r="J291" s="174"/>
      <c r="K291" s="176">
        <v>13.46</v>
      </c>
      <c r="L291" s="174"/>
      <c r="M291" s="174"/>
      <c r="N291" s="174"/>
      <c r="O291" s="174"/>
      <c r="P291" s="174"/>
      <c r="Q291" s="174"/>
      <c r="R291" s="177"/>
      <c r="T291" s="178"/>
      <c r="U291" s="174"/>
      <c r="V291" s="174"/>
      <c r="W291" s="174"/>
      <c r="X291" s="174"/>
      <c r="Y291" s="174"/>
      <c r="Z291" s="174"/>
      <c r="AA291" s="179"/>
      <c r="AT291" s="180" t="s">
        <v>147</v>
      </c>
      <c r="AU291" s="180" t="s">
        <v>96</v>
      </c>
      <c r="AV291" s="11" t="s">
        <v>96</v>
      </c>
      <c r="AW291" s="11" t="s">
        <v>35</v>
      </c>
      <c r="AX291" s="11" t="s">
        <v>78</v>
      </c>
      <c r="AY291" s="180" t="s">
        <v>139</v>
      </c>
    </row>
    <row r="292" spans="2:65" s="12" customFormat="1" ht="22.5" customHeight="1">
      <c r="B292" s="181"/>
      <c r="C292" s="182"/>
      <c r="D292" s="182"/>
      <c r="E292" s="183" t="s">
        <v>21</v>
      </c>
      <c r="F292" s="269" t="s">
        <v>156</v>
      </c>
      <c r="G292" s="270"/>
      <c r="H292" s="270"/>
      <c r="I292" s="270"/>
      <c r="J292" s="182"/>
      <c r="K292" s="184">
        <v>193.53200000000001</v>
      </c>
      <c r="L292" s="182"/>
      <c r="M292" s="182"/>
      <c r="N292" s="182"/>
      <c r="O292" s="182"/>
      <c r="P292" s="182"/>
      <c r="Q292" s="182"/>
      <c r="R292" s="185"/>
      <c r="T292" s="186"/>
      <c r="U292" s="182"/>
      <c r="V292" s="182"/>
      <c r="W292" s="182"/>
      <c r="X292" s="182"/>
      <c r="Y292" s="182"/>
      <c r="Z292" s="182"/>
      <c r="AA292" s="187"/>
      <c r="AT292" s="188" t="s">
        <v>147</v>
      </c>
      <c r="AU292" s="188" t="s">
        <v>96</v>
      </c>
      <c r="AV292" s="12" t="s">
        <v>144</v>
      </c>
      <c r="AW292" s="12" t="s">
        <v>35</v>
      </c>
      <c r="AX292" s="12" t="s">
        <v>23</v>
      </c>
      <c r="AY292" s="188" t="s">
        <v>139</v>
      </c>
    </row>
    <row r="293" spans="2:65" s="1" customFormat="1" ht="31.5" customHeight="1">
      <c r="B293" s="35"/>
      <c r="C293" s="157" t="s">
        <v>409</v>
      </c>
      <c r="D293" s="157" t="s">
        <v>140</v>
      </c>
      <c r="E293" s="158" t="s">
        <v>410</v>
      </c>
      <c r="F293" s="263" t="s">
        <v>411</v>
      </c>
      <c r="G293" s="263"/>
      <c r="H293" s="263"/>
      <c r="I293" s="263"/>
      <c r="J293" s="159" t="s">
        <v>143</v>
      </c>
      <c r="K293" s="160">
        <v>262.89</v>
      </c>
      <c r="L293" s="264">
        <v>117</v>
      </c>
      <c r="M293" s="264"/>
      <c r="N293" s="264">
        <f>ROUND(L293*K293,2)</f>
        <v>30758.13</v>
      </c>
      <c r="O293" s="264"/>
      <c r="P293" s="264"/>
      <c r="Q293" s="264"/>
      <c r="R293" s="37"/>
      <c r="T293" s="161" t="s">
        <v>21</v>
      </c>
      <c r="U293" s="44" t="s">
        <v>43</v>
      </c>
      <c r="V293" s="162">
        <v>2.8000000000000001E-2</v>
      </c>
      <c r="W293" s="162">
        <f>V293*K293</f>
        <v>7.3609200000000001</v>
      </c>
      <c r="X293" s="162">
        <v>0.25374000000000002</v>
      </c>
      <c r="Y293" s="162">
        <f>X293*K293</f>
        <v>66.705708600000008</v>
      </c>
      <c r="Z293" s="162">
        <v>0</v>
      </c>
      <c r="AA293" s="163">
        <f>Z293*K293</f>
        <v>0</v>
      </c>
      <c r="AR293" s="21" t="s">
        <v>144</v>
      </c>
      <c r="AT293" s="21" t="s">
        <v>140</v>
      </c>
      <c r="AU293" s="21" t="s">
        <v>96</v>
      </c>
      <c r="AY293" s="21" t="s">
        <v>139</v>
      </c>
      <c r="BE293" s="164">
        <f>IF(U293="základní",N293,0)</f>
        <v>30758.13</v>
      </c>
      <c r="BF293" s="164">
        <f>IF(U293="snížená",N293,0)</f>
        <v>0</v>
      </c>
      <c r="BG293" s="164">
        <f>IF(U293="zákl. přenesená",N293,0)</f>
        <v>0</v>
      </c>
      <c r="BH293" s="164">
        <f>IF(U293="sníž. přenesená",N293,0)</f>
        <v>0</v>
      </c>
      <c r="BI293" s="164">
        <f>IF(U293="nulová",N293,0)</f>
        <v>0</v>
      </c>
      <c r="BJ293" s="21" t="s">
        <v>23</v>
      </c>
      <c r="BK293" s="164">
        <f>ROUND(L293*K293,2)</f>
        <v>30758.13</v>
      </c>
      <c r="BL293" s="21" t="s">
        <v>144</v>
      </c>
      <c r="BM293" s="21" t="s">
        <v>412</v>
      </c>
    </row>
    <row r="294" spans="2:65" s="10" customFormat="1" ht="22.5" customHeight="1">
      <c r="B294" s="165"/>
      <c r="C294" s="166"/>
      <c r="D294" s="166"/>
      <c r="E294" s="167" t="s">
        <v>21</v>
      </c>
      <c r="F294" s="265" t="s">
        <v>413</v>
      </c>
      <c r="G294" s="266"/>
      <c r="H294" s="266"/>
      <c r="I294" s="266"/>
      <c r="J294" s="166"/>
      <c r="K294" s="168" t="s">
        <v>21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147</v>
      </c>
      <c r="AU294" s="172" t="s">
        <v>96</v>
      </c>
      <c r="AV294" s="10" t="s">
        <v>23</v>
      </c>
      <c r="AW294" s="10" t="s">
        <v>35</v>
      </c>
      <c r="AX294" s="10" t="s">
        <v>78</v>
      </c>
      <c r="AY294" s="172" t="s">
        <v>139</v>
      </c>
    </row>
    <row r="295" spans="2:65" s="11" customFormat="1" ht="22.5" customHeight="1">
      <c r="B295" s="173"/>
      <c r="C295" s="174"/>
      <c r="D295" s="174"/>
      <c r="E295" s="175" t="s">
        <v>21</v>
      </c>
      <c r="F295" s="267" t="s">
        <v>414</v>
      </c>
      <c r="G295" s="268"/>
      <c r="H295" s="268"/>
      <c r="I295" s="268"/>
      <c r="J295" s="174"/>
      <c r="K295" s="176">
        <v>262.89</v>
      </c>
      <c r="L295" s="174"/>
      <c r="M295" s="174"/>
      <c r="N295" s="174"/>
      <c r="O295" s="174"/>
      <c r="P295" s="174"/>
      <c r="Q295" s="174"/>
      <c r="R295" s="177"/>
      <c r="T295" s="178"/>
      <c r="U295" s="174"/>
      <c r="V295" s="174"/>
      <c r="W295" s="174"/>
      <c r="X295" s="174"/>
      <c r="Y295" s="174"/>
      <c r="Z295" s="174"/>
      <c r="AA295" s="179"/>
      <c r="AT295" s="180" t="s">
        <v>147</v>
      </c>
      <c r="AU295" s="180" t="s">
        <v>96</v>
      </c>
      <c r="AV295" s="11" t="s">
        <v>96</v>
      </c>
      <c r="AW295" s="11" t="s">
        <v>35</v>
      </c>
      <c r="AX295" s="11" t="s">
        <v>23</v>
      </c>
      <c r="AY295" s="180" t="s">
        <v>139</v>
      </c>
    </row>
    <row r="296" spans="2:65" s="1" customFormat="1" ht="31.5" customHeight="1">
      <c r="B296" s="35"/>
      <c r="C296" s="157" t="s">
        <v>415</v>
      </c>
      <c r="D296" s="157" t="s">
        <v>140</v>
      </c>
      <c r="E296" s="158" t="s">
        <v>404</v>
      </c>
      <c r="F296" s="263" t="s">
        <v>405</v>
      </c>
      <c r="G296" s="263"/>
      <c r="H296" s="263"/>
      <c r="I296" s="263"/>
      <c r="J296" s="159" t="s">
        <v>143</v>
      </c>
      <c r="K296" s="160">
        <v>13.177</v>
      </c>
      <c r="L296" s="264">
        <v>93</v>
      </c>
      <c r="M296" s="264"/>
      <c r="N296" s="264">
        <f>ROUND(L296*K296,2)</f>
        <v>1225.46</v>
      </c>
      <c r="O296" s="264"/>
      <c r="P296" s="264"/>
      <c r="Q296" s="264"/>
      <c r="R296" s="37"/>
      <c r="T296" s="161" t="s">
        <v>21</v>
      </c>
      <c r="U296" s="44" t="s">
        <v>43</v>
      </c>
      <c r="V296" s="162">
        <v>2.5000000000000001E-2</v>
      </c>
      <c r="W296" s="162">
        <f>V296*K296</f>
        <v>0.32942500000000002</v>
      </c>
      <c r="X296" s="162">
        <v>0.19694999999999999</v>
      </c>
      <c r="Y296" s="162">
        <f>X296*K296</f>
        <v>2.5952101499999998</v>
      </c>
      <c r="Z296" s="162">
        <v>0</v>
      </c>
      <c r="AA296" s="163">
        <f>Z296*K296</f>
        <v>0</v>
      </c>
      <c r="AR296" s="21" t="s">
        <v>144</v>
      </c>
      <c r="AT296" s="21" t="s">
        <v>140</v>
      </c>
      <c r="AU296" s="21" t="s">
        <v>96</v>
      </c>
      <c r="AY296" s="21" t="s">
        <v>139</v>
      </c>
      <c r="BE296" s="164">
        <f>IF(U296="základní",N296,0)</f>
        <v>1225.46</v>
      </c>
      <c r="BF296" s="164">
        <f>IF(U296="snížená",N296,0)</f>
        <v>0</v>
      </c>
      <c r="BG296" s="164">
        <f>IF(U296="zákl. přenesená",N296,0)</f>
        <v>0</v>
      </c>
      <c r="BH296" s="164">
        <f>IF(U296="sníž. přenesená",N296,0)</f>
        <v>0</v>
      </c>
      <c r="BI296" s="164">
        <f>IF(U296="nulová",N296,0)</f>
        <v>0</v>
      </c>
      <c r="BJ296" s="21" t="s">
        <v>23</v>
      </c>
      <c r="BK296" s="164">
        <f>ROUND(L296*K296,2)</f>
        <v>1225.46</v>
      </c>
      <c r="BL296" s="21" t="s">
        <v>144</v>
      </c>
      <c r="BM296" s="21" t="s">
        <v>416</v>
      </c>
    </row>
    <row r="297" spans="2:65" s="10" customFormat="1" ht="22.5" customHeight="1">
      <c r="B297" s="165"/>
      <c r="C297" s="166"/>
      <c r="D297" s="166"/>
      <c r="E297" s="167" t="s">
        <v>21</v>
      </c>
      <c r="F297" s="265" t="s">
        <v>417</v>
      </c>
      <c r="G297" s="266"/>
      <c r="H297" s="266"/>
      <c r="I297" s="266"/>
      <c r="J297" s="166"/>
      <c r="K297" s="168" t="s">
        <v>21</v>
      </c>
      <c r="L297" s="166"/>
      <c r="M297" s="166"/>
      <c r="N297" s="166"/>
      <c r="O297" s="166"/>
      <c r="P297" s="166"/>
      <c r="Q297" s="166"/>
      <c r="R297" s="169"/>
      <c r="T297" s="170"/>
      <c r="U297" s="166"/>
      <c r="V297" s="166"/>
      <c r="W297" s="166"/>
      <c r="X297" s="166"/>
      <c r="Y297" s="166"/>
      <c r="Z297" s="166"/>
      <c r="AA297" s="171"/>
      <c r="AT297" s="172" t="s">
        <v>147</v>
      </c>
      <c r="AU297" s="172" t="s">
        <v>96</v>
      </c>
      <c r="AV297" s="10" t="s">
        <v>23</v>
      </c>
      <c r="AW297" s="10" t="s">
        <v>35</v>
      </c>
      <c r="AX297" s="10" t="s">
        <v>78</v>
      </c>
      <c r="AY297" s="172" t="s">
        <v>139</v>
      </c>
    </row>
    <row r="298" spans="2:65" s="11" customFormat="1" ht="22.5" customHeight="1">
      <c r="B298" s="173"/>
      <c r="C298" s="174"/>
      <c r="D298" s="174"/>
      <c r="E298" s="175" t="s">
        <v>21</v>
      </c>
      <c r="F298" s="267" t="s">
        <v>418</v>
      </c>
      <c r="G298" s="268"/>
      <c r="H298" s="268"/>
      <c r="I298" s="268"/>
      <c r="J298" s="174"/>
      <c r="K298" s="176">
        <v>5.4</v>
      </c>
      <c r="L298" s="174"/>
      <c r="M298" s="174"/>
      <c r="N298" s="174"/>
      <c r="O298" s="174"/>
      <c r="P298" s="174"/>
      <c r="Q298" s="174"/>
      <c r="R298" s="177"/>
      <c r="T298" s="178"/>
      <c r="U298" s="174"/>
      <c r="V298" s="174"/>
      <c r="W298" s="174"/>
      <c r="X298" s="174"/>
      <c r="Y298" s="174"/>
      <c r="Z298" s="174"/>
      <c r="AA298" s="179"/>
      <c r="AT298" s="180" t="s">
        <v>147</v>
      </c>
      <c r="AU298" s="180" t="s">
        <v>96</v>
      </c>
      <c r="AV298" s="11" t="s">
        <v>96</v>
      </c>
      <c r="AW298" s="11" t="s">
        <v>35</v>
      </c>
      <c r="AX298" s="11" t="s">
        <v>78</v>
      </c>
      <c r="AY298" s="180" t="s">
        <v>139</v>
      </c>
    </row>
    <row r="299" spans="2:65" s="11" customFormat="1" ht="22.5" customHeight="1">
      <c r="B299" s="173"/>
      <c r="C299" s="174"/>
      <c r="D299" s="174"/>
      <c r="E299" s="175" t="s">
        <v>21</v>
      </c>
      <c r="F299" s="267" t="s">
        <v>419</v>
      </c>
      <c r="G299" s="268"/>
      <c r="H299" s="268"/>
      <c r="I299" s="268"/>
      <c r="J299" s="174"/>
      <c r="K299" s="176">
        <v>4.4660000000000002</v>
      </c>
      <c r="L299" s="174"/>
      <c r="M299" s="174"/>
      <c r="N299" s="174"/>
      <c r="O299" s="174"/>
      <c r="P299" s="174"/>
      <c r="Q299" s="174"/>
      <c r="R299" s="177"/>
      <c r="T299" s="178"/>
      <c r="U299" s="174"/>
      <c r="V299" s="174"/>
      <c r="W299" s="174"/>
      <c r="X299" s="174"/>
      <c r="Y299" s="174"/>
      <c r="Z299" s="174"/>
      <c r="AA299" s="179"/>
      <c r="AT299" s="180" t="s">
        <v>147</v>
      </c>
      <c r="AU299" s="180" t="s">
        <v>96</v>
      </c>
      <c r="AV299" s="11" t="s">
        <v>96</v>
      </c>
      <c r="AW299" s="11" t="s">
        <v>35</v>
      </c>
      <c r="AX299" s="11" t="s">
        <v>78</v>
      </c>
      <c r="AY299" s="180" t="s">
        <v>139</v>
      </c>
    </row>
    <row r="300" spans="2:65" s="11" customFormat="1" ht="22.5" customHeight="1">
      <c r="B300" s="173"/>
      <c r="C300" s="174"/>
      <c r="D300" s="174"/>
      <c r="E300" s="175" t="s">
        <v>21</v>
      </c>
      <c r="F300" s="267" t="s">
        <v>420</v>
      </c>
      <c r="G300" s="268"/>
      <c r="H300" s="268"/>
      <c r="I300" s="268"/>
      <c r="J300" s="174"/>
      <c r="K300" s="176">
        <v>3.3109999999999999</v>
      </c>
      <c r="L300" s="174"/>
      <c r="M300" s="174"/>
      <c r="N300" s="174"/>
      <c r="O300" s="174"/>
      <c r="P300" s="174"/>
      <c r="Q300" s="174"/>
      <c r="R300" s="177"/>
      <c r="T300" s="178"/>
      <c r="U300" s="174"/>
      <c r="V300" s="174"/>
      <c r="W300" s="174"/>
      <c r="X300" s="174"/>
      <c r="Y300" s="174"/>
      <c r="Z300" s="174"/>
      <c r="AA300" s="179"/>
      <c r="AT300" s="180" t="s">
        <v>147</v>
      </c>
      <c r="AU300" s="180" t="s">
        <v>96</v>
      </c>
      <c r="AV300" s="11" t="s">
        <v>96</v>
      </c>
      <c r="AW300" s="11" t="s">
        <v>35</v>
      </c>
      <c r="AX300" s="11" t="s">
        <v>78</v>
      </c>
      <c r="AY300" s="180" t="s">
        <v>139</v>
      </c>
    </row>
    <row r="301" spans="2:65" s="12" customFormat="1" ht="22.5" customHeight="1">
      <c r="B301" s="181"/>
      <c r="C301" s="182"/>
      <c r="D301" s="182"/>
      <c r="E301" s="183" t="s">
        <v>21</v>
      </c>
      <c r="F301" s="269" t="s">
        <v>156</v>
      </c>
      <c r="G301" s="270"/>
      <c r="H301" s="270"/>
      <c r="I301" s="270"/>
      <c r="J301" s="182"/>
      <c r="K301" s="184">
        <v>13.177</v>
      </c>
      <c r="L301" s="182"/>
      <c r="M301" s="182"/>
      <c r="N301" s="182"/>
      <c r="O301" s="182"/>
      <c r="P301" s="182"/>
      <c r="Q301" s="182"/>
      <c r="R301" s="185"/>
      <c r="T301" s="186"/>
      <c r="U301" s="182"/>
      <c r="V301" s="182"/>
      <c r="W301" s="182"/>
      <c r="X301" s="182"/>
      <c r="Y301" s="182"/>
      <c r="Z301" s="182"/>
      <c r="AA301" s="187"/>
      <c r="AT301" s="188" t="s">
        <v>147</v>
      </c>
      <c r="AU301" s="188" t="s">
        <v>96</v>
      </c>
      <c r="AV301" s="12" t="s">
        <v>144</v>
      </c>
      <c r="AW301" s="12" t="s">
        <v>35</v>
      </c>
      <c r="AX301" s="12" t="s">
        <v>23</v>
      </c>
      <c r="AY301" s="188" t="s">
        <v>139</v>
      </c>
    </row>
    <row r="302" spans="2:65" s="1" customFormat="1" ht="31.5" customHeight="1">
      <c r="B302" s="35"/>
      <c r="C302" s="157" t="s">
        <v>421</v>
      </c>
      <c r="D302" s="157" t="s">
        <v>140</v>
      </c>
      <c r="E302" s="158" t="s">
        <v>422</v>
      </c>
      <c r="F302" s="263" t="s">
        <v>423</v>
      </c>
      <c r="G302" s="263"/>
      <c r="H302" s="263"/>
      <c r="I302" s="263"/>
      <c r="J302" s="159" t="s">
        <v>143</v>
      </c>
      <c r="K302" s="160">
        <v>12.151999999999999</v>
      </c>
      <c r="L302" s="264">
        <v>101</v>
      </c>
      <c r="M302" s="264"/>
      <c r="N302" s="264">
        <f>ROUND(L302*K302,2)</f>
        <v>1227.3499999999999</v>
      </c>
      <c r="O302" s="264"/>
      <c r="P302" s="264"/>
      <c r="Q302" s="264"/>
      <c r="R302" s="37"/>
      <c r="T302" s="161" t="s">
        <v>21</v>
      </c>
      <c r="U302" s="44" t="s">
        <v>43</v>
      </c>
      <c r="V302" s="162">
        <v>2.5000000000000001E-2</v>
      </c>
      <c r="W302" s="162">
        <f>V302*K302</f>
        <v>0.30380000000000001</v>
      </c>
      <c r="X302" s="162">
        <v>0.21587999999999999</v>
      </c>
      <c r="Y302" s="162">
        <f>X302*K302</f>
        <v>2.6233737599999998</v>
      </c>
      <c r="Z302" s="162">
        <v>0</v>
      </c>
      <c r="AA302" s="163">
        <f>Z302*K302</f>
        <v>0</v>
      </c>
      <c r="AR302" s="21" t="s">
        <v>144</v>
      </c>
      <c r="AT302" s="21" t="s">
        <v>140</v>
      </c>
      <c r="AU302" s="21" t="s">
        <v>96</v>
      </c>
      <c r="AY302" s="21" t="s">
        <v>139</v>
      </c>
      <c r="BE302" s="164">
        <f>IF(U302="základní",N302,0)</f>
        <v>1227.3499999999999</v>
      </c>
      <c r="BF302" s="164">
        <f>IF(U302="snížená",N302,0)</f>
        <v>0</v>
      </c>
      <c r="BG302" s="164">
        <f>IF(U302="zákl. přenesená",N302,0)</f>
        <v>0</v>
      </c>
      <c r="BH302" s="164">
        <f>IF(U302="sníž. přenesená",N302,0)</f>
        <v>0</v>
      </c>
      <c r="BI302" s="164">
        <f>IF(U302="nulová",N302,0)</f>
        <v>0</v>
      </c>
      <c r="BJ302" s="21" t="s">
        <v>23</v>
      </c>
      <c r="BK302" s="164">
        <f>ROUND(L302*K302,2)</f>
        <v>1227.3499999999999</v>
      </c>
      <c r="BL302" s="21" t="s">
        <v>144</v>
      </c>
      <c r="BM302" s="21" t="s">
        <v>424</v>
      </c>
    </row>
    <row r="303" spans="2:65" s="10" customFormat="1" ht="22.5" customHeight="1">
      <c r="B303" s="165"/>
      <c r="C303" s="166"/>
      <c r="D303" s="166"/>
      <c r="E303" s="167" t="s">
        <v>21</v>
      </c>
      <c r="F303" s="265" t="s">
        <v>425</v>
      </c>
      <c r="G303" s="266"/>
      <c r="H303" s="266"/>
      <c r="I303" s="266"/>
      <c r="J303" s="166"/>
      <c r="K303" s="168" t="s">
        <v>21</v>
      </c>
      <c r="L303" s="166"/>
      <c r="M303" s="166"/>
      <c r="N303" s="166"/>
      <c r="O303" s="166"/>
      <c r="P303" s="166"/>
      <c r="Q303" s="166"/>
      <c r="R303" s="169"/>
      <c r="T303" s="170"/>
      <c r="U303" s="166"/>
      <c r="V303" s="166"/>
      <c r="W303" s="166"/>
      <c r="X303" s="166"/>
      <c r="Y303" s="166"/>
      <c r="Z303" s="166"/>
      <c r="AA303" s="171"/>
      <c r="AT303" s="172" t="s">
        <v>147</v>
      </c>
      <c r="AU303" s="172" t="s">
        <v>96</v>
      </c>
      <c r="AV303" s="10" t="s">
        <v>23</v>
      </c>
      <c r="AW303" s="10" t="s">
        <v>35</v>
      </c>
      <c r="AX303" s="10" t="s">
        <v>78</v>
      </c>
      <c r="AY303" s="172" t="s">
        <v>139</v>
      </c>
    </row>
    <row r="304" spans="2:65" s="11" customFormat="1" ht="22.5" customHeight="1">
      <c r="B304" s="173"/>
      <c r="C304" s="174"/>
      <c r="D304" s="174"/>
      <c r="E304" s="175" t="s">
        <v>21</v>
      </c>
      <c r="F304" s="267" t="s">
        <v>426</v>
      </c>
      <c r="G304" s="268"/>
      <c r="H304" s="268"/>
      <c r="I304" s="268"/>
      <c r="J304" s="174"/>
      <c r="K304" s="176">
        <v>5.8940000000000001</v>
      </c>
      <c r="L304" s="174"/>
      <c r="M304" s="174"/>
      <c r="N304" s="174"/>
      <c r="O304" s="174"/>
      <c r="P304" s="174"/>
      <c r="Q304" s="174"/>
      <c r="R304" s="177"/>
      <c r="T304" s="178"/>
      <c r="U304" s="174"/>
      <c r="V304" s="174"/>
      <c r="W304" s="174"/>
      <c r="X304" s="174"/>
      <c r="Y304" s="174"/>
      <c r="Z304" s="174"/>
      <c r="AA304" s="179"/>
      <c r="AT304" s="180" t="s">
        <v>147</v>
      </c>
      <c r="AU304" s="180" t="s">
        <v>96</v>
      </c>
      <c r="AV304" s="11" t="s">
        <v>96</v>
      </c>
      <c r="AW304" s="11" t="s">
        <v>35</v>
      </c>
      <c r="AX304" s="11" t="s">
        <v>78</v>
      </c>
      <c r="AY304" s="180" t="s">
        <v>139</v>
      </c>
    </row>
    <row r="305" spans="2:65" s="11" customFormat="1" ht="22.5" customHeight="1">
      <c r="B305" s="173"/>
      <c r="C305" s="174"/>
      <c r="D305" s="174"/>
      <c r="E305" s="175" t="s">
        <v>21</v>
      </c>
      <c r="F305" s="267" t="s">
        <v>427</v>
      </c>
      <c r="G305" s="268"/>
      <c r="H305" s="268"/>
      <c r="I305" s="268"/>
      <c r="J305" s="174"/>
      <c r="K305" s="176">
        <v>6.258</v>
      </c>
      <c r="L305" s="174"/>
      <c r="M305" s="174"/>
      <c r="N305" s="174"/>
      <c r="O305" s="174"/>
      <c r="P305" s="174"/>
      <c r="Q305" s="174"/>
      <c r="R305" s="177"/>
      <c r="T305" s="178"/>
      <c r="U305" s="174"/>
      <c r="V305" s="174"/>
      <c r="W305" s="174"/>
      <c r="X305" s="174"/>
      <c r="Y305" s="174"/>
      <c r="Z305" s="174"/>
      <c r="AA305" s="179"/>
      <c r="AT305" s="180" t="s">
        <v>147</v>
      </c>
      <c r="AU305" s="180" t="s">
        <v>96</v>
      </c>
      <c r="AV305" s="11" t="s">
        <v>96</v>
      </c>
      <c r="AW305" s="11" t="s">
        <v>35</v>
      </c>
      <c r="AX305" s="11" t="s">
        <v>78</v>
      </c>
      <c r="AY305" s="180" t="s">
        <v>139</v>
      </c>
    </row>
    <row r="306" spans="2:65" s="12" customFormat="1" ht="22.5" customHeight="1">
      <c r="B306" s="181"/>
      <c r="C306" s="182"/>
      <c r="D306" s="182"/>
      <c r="E306" s="183" t="s">
        <v>21</v>
      </c>
      <c r="F306" s="269" t="s">
        <v>156</v>
      </c>
      <c r="G306" s="270"/>
      <c r="H306" s="270"/>
      <c r="I306" s="270"/>
      <c r="J306" s="182"/>
      <c r="K306" s="184">
        <v>12.151999999999999</v>
      </c>
      <c r="L306" s="182"/>
      <c r="M306" s="182"/>
      <c r="N306" s="182"/>
      <c r="O306" s="182"/>
      <c r="P306" s="182"/>
      <c r="Q306" s="182"/>
      <c r="R306" s="185"/>
      <c r="T306" s="186"/>
      <c r="U306" s="182"/>
      <c r="V306" s="182"/>
      <c r="W306" s="182"/>
      <c r="X306" s="182"/>
      <c r="Y306" s="182"/>
      <c r="Z306" s="182"/>
      <c r="AA306" s="187"/>
      <c r="AT306" s="188" t="s">
        <v>147</v>
      </c>
      <c r="AU306" s="188" t="s">
        <v>96</v>
      </c>
      <c r="AV306" s="12" t="s">
        <v>144</v>
      </c>
      <c r="AW306" s="12" t="s">
        <v>35</v>
      </c>
      <c r="AX306" s="12" t="s">
        <v>23</v>
      </c>
      <c r="AY306" s="188" t="s">
        <v>139</v>
      </c>
    </row>
    <row r="307" spans="2:65" s="1" customFormat="1" ht="31.5" customHeight="1">
      <c r="B307" s="35"/>
      <c r="C307" s="157" t="s">
        <v>428</v>
      </c>
      <c r="D307" s="157" t="s">
        <v>140</v>
      </c>
      <c r="E307" s="158" t="s">
        <v>429</v>
      </c>
      <c r="F307" s="263" t="s">
        <v>430</v>
      </c>
      <c r="G307" s="263"/>
      <c r="H307" s="263"/>
      <c r="I307" s="263"/>
      <c r="J307" s="159" t="s">
        <v>143</v>
      </c>
      <c r="K307" s="160">
        <v>36.543999999999997</v>
      </c>
      <c r="L307" s="264">
        <v>132</v>
      </c>
      <c r="M307" s="264"/>
      <c r="N307" s="264">
        <f>ROUND(L307*K307,2)</f>
        <v>4823.8100000000004</v>
      </c>
      <c r="O307" s="264"/>
      <c r="P307" s="264"/>
      <c r="Q307" s="264"/>
      <c r="R307" s="37"/>
      <c r="T307" s="161" t="s">
        <v>21</v>
      </c>
      <c r="U307" s="44" t="s">
        <v>43</v>
      </c>
      <c r="V307" s="162">
        <v>2.5999999999999999E-2</v>
      </c>
      <c r="W307" s="162">
        <f>V307*K307</f>
        <v>0.95014399999999988</v>
      </c>
      <c r="X307" s="162">
        <v>0.29160000000000003</v>
      </c>
      <c r="Y307" s="162">
        <f>X307*K307</f>
        <v>10.6562304</v>
      </c>
      <c r="Z307" s="162">
        <v>0</v>
      </c>
      <c r="AA307" s="163">
        <f>Z307*K307</f>
        <v>0</v>
      </c>
      <c r="AR307" s="21" t="s">
        <v>144</v>
      </c>
      <c r="AT307" s="21" t="s">
        <v>140</v>
      </c>
      <c r="AU307" s="21" t="s">
        <v>96</v>
      </c>
      <c r="AY307" s="21" t="s">
        <v>139</v>
      </c>
      <c r="BE307" s="164">
        <f>IF(U307="základní",N307,0)</f>
        <v>4823.8100000000004</v>
      </c>
      <c r="BF307" s="164">
        <f>IF(U307="snížená",N307,0)</f>
        <v>0</v>
      </c>
      <c r="BG307" s="164">
        <f>IF(U307="zákl. přenesená",N307,0)</f>
        <v>0</v>
      </c>
      <c r="BH307" s="164">
        <f>IF(U307="sníž. přenesená",N307,0)</f>
        <v>0</v>
      </c>
      <c r="BI307" s="164">
        <f>IF(U307="nulová",N307,0)</f>
        <v>0</v>
      </c>
      <c r="BJ307" s="21" t="s">
        <v>23</v>
      </c>
      <c r="BK307" s="164">
        <f>ROUND(L307*K307,2)</f>
        <v>4823.8100000000004</v>
      </c>
      <c r="BL307" s="21" t="s">
        <v>144</v>
      </c>
      <c r="BM307" s="21" t="s">
        <v>431</v>
      </c>
    </row>
    <row r="308" spans="2:65" s="10" customFormat="1" ht="22.5" customHeight="1">
      <c r="B308" s="165"/>
      <c r="C308" s="166"/>
      <c r="D308" s="166"/>
      <c r="E308" s="167" t="s">
        <v>21</v>
      </c>
      <c r="F308" s="265" t="s">
        <v>432</v>
      </c>
      <c r="G308" s="266"/>
      <c r="H308" s="266"/>
      <c r="I308" s="266"/>
      <c r="J308" s="166"/>
      <c r="K308" s="168" t="s">
        <v>21</v>
      </c>
      <c r="L308" s="166"/>
      <c r="M308" s="166"/>
      <c r="N308" s="166"/>
      <c r="O308" s="166"/>
      <c r="P308" s="166"/>
      <c r="Q308" s="166"/>
      <c r="R308" s="169"/>
      <c r="T308" s="170"/>
      <c r="U308" s="166"/>
      <c r="V308" s="166"/>
      <c r="W308" s="166"/>
      <c r="X308" s="166"/>
      <c r="Y308" s="166"/>
      <c r="Z308" s="166"/>
      <c r="AA308" s="171"/>
      <c r="AT308" s="172" t="s">
        <v>147</v>
      </c>
      <c r="AU308" s="172" t="s">
        <v>96</v>
      </c>
      <c r="AV308" s="10" t="s">
        <v>23</v>
      </c>
      <c r="AW308" s="10" t="s">
        <v>35</v>
      </c>
      <c r="AX308" s="10" t="s">
        <v>78</v>
      </c>
      <c r="AY308" s="172" t="s">
        <v>139</v>
      </c>
    </row>
    <row r="309" spans="2:65" s="10" customFormat="1" ht="22.5" customHeight="1">
      <c r="B309" s="165"/>
      <c r="C309" s="166"/>
      <c r="D309" s="166"/>
      <c r="E309" s="167" t="s">
        <v>21</v>
      </c>
      <c r="F309" s="273" t="s">
        <v>433</v>
      </c>
      <c r="G309" s="274"/>
      <c r="H309" s="274"/>
      <c r="I309" s="274"/>
      <c r="J309" s="166"/>
      <c r="K309" s="168" t="s">
        <v>21</v>
      </c>
      <c r="L309" s="166"/>
      <c r="M309" s="166"/>
      <c r="N309" s="166"/>
      <c r="O309" s="166"/>
      <c r="P309" s="166"/>
      <c r="Q309" s="166"/>
      <c r="R309" s="169"/>
      <c r="T309" s="170"/>
      <c r="U309" s="166"/>
      <c r="V309" s="166"/>
      <c r="W309" s="166"/>
      <c r="X309" s="166"/>
      <c r="Y309" s="166"/>
      <c r="Z309" s="166"/>
      <c r="AA309" s="171"/>
      <c r="AT309" s="172" t="s">
        <v>147</v>
      </c>
      <c r="AU309" s="172" t="s">
        <v>96</v>
      </c>
      <c r="AV309" s="10" t="s">
        <v>23</v>
      </c>
      <c r="AW309" s="10" t="s">
        <v>35</v>
      </c>
      <c r="AX309" s="10" t="s">
        <v>78</v>
      </c>
      <c r="AY309" s="172" t="s">
        <v>139</v>
      </c>
    </row>
    <row r="310" spans="2:65" s="11" customFormat="1" ht="22.5" customHeight="1">
      <c r="B310" s="173"/>
      <c r="C310" s="174"/>
      <c r="D310" s="174"/>
      <c r="E310" s="175" t="s">
        <v>21</v>
      </c>
      <c r="F310" s="267" t="s">
        <v>434</v>
      </c>
      <c r="G310" s="268"/>
      <c r="H310" s="268"/>
      <c r="I310" s="268"/>
      <c r="J310" s="174"/>
      <c r="K310" s="176">
        <v>9.6240000000000006</v>
      </c>
      <c r="L310" s="174"/>
      <c r="M310" s="174"/>
      <c r="N310" s="174"/>
      <c r="O310" s="174"/>
      <c r="P310" s="174"/>
      <c r="Q310" s="174"/>
      <c r="R310" s="177"/>
      <c r="T310" s="178"/>
      <c r="U310" s="174"/>
      <c r="V310" s="174"/>
      <c r="W310" s="174"/>
      <c r="X310" s="174"/>
      <c r="Y310" s="174"/>
      <c r="Z310" s="174"/>
      <c r="AA310" s="179"/>
      <c r="AT310" s="180" t="s">
        <v>147</v>
      </c>
      <c r="AU310" s="180" t="s">
        <v>96</v>
      </c>
      <c r="AV310" s="11" t="s">
        <v>96</v>
      </c>
      <c r="AW310" s="11" t="s">
        <v>35</v>
      </c>
      <c r="AX310" s="11" t="s">
        <v>78</v>
      </c>
      <c r="AY310" s="180" t="s">
        <v>139</v>
      </c>
    </row>
    <row r="311" spans="2:65" s="11" customFormat="1" ht="22.5" customHeight="1">
      <c r="B311" s="173"/>
      <c r="C311" s="174"/>
      <c r="D311" s="174"/>
      <c r="E311" s="175" t="s">
        <v>21</v>
      </c>
      <c r="F311" s="267" t="s">
        <v>435</v>
      </c>
      <c r="G311" s="268"/>
      <c r="H311" s="268"/>
      <c r="I311" s="268"/>
      <c r="J311" s="174"/>
      <c r="K311" s="176">
        <v>26.92</v>
      </c>
      <c r="L311" s="174"/>
      <c r="M311" s="174"/>
      <c r="N311" s="174"/>
      <c r="O311" s="174"/>
      <c r="P311" s="174"/>
      <c r="Q311" s="174"/>
      <c r="R311" s="177"/>
      <c r="T311" s="178"/>
      <c r="U311" s="174"/>
      <c r="V311" s="174"/>
      <c r="W311" s="174"/>
      <c r="X311" s="174"/>
      <c r="Y311" s="174"/>
      <c r="Z311" s="174"/>
      <c r="AA311" s="179"/>
      <c r="AT311" s="180" t="s">
        <v>147</v>
      </c>
      <c r="AU311" s="180" t="s">
        <v>96</v>
      </c>
      <c r="AV311" s="11" t="s">
        <v>96</v>
      </c>
      <c r="AW311" s="11" t="s">
        <v>35</v>
      </c>
      <c r="AX311" s="11" t="s">
        <v>78</v>
      </c>
      <c r="AY311" s="180" t="s">
        <v>139</v>
      </c>
    </row>
    <row r="312" spans="2:65" s="12" customFormat="1" ht="22.5" customHeight="1">
      <c r="B312" s="181"/>
      <c r="C312" s="182"/>
      <c r="D312" s="182"/>
      <c r="E312" s="183" t="s">
        <v>21</v>
      </c>
      <c r="F312" s="269" t="s">
        <v>156</v>
      </c>
      <c r="G312" s="270"/>
      <c r="H312" s="270"/>
      <c r="I312" s="270"/>
      <c r="J312" s="182"/>
      <c r="K312" s="184">
        <v>36.543999999999997</v>
      </c>
      <c r="L312" s="182"/>
      <c r="M312" s="182"/>
      <c r="N312" s="182"/>
      <c r="O312" s="182"/>
      <c r="P312" s="182"/>
      <c r="Q312" s="182"/>
      <c r="R312" s="185"/>
      <c r="T312" s="186"/>
      <c r="U312" s="182"/>
      <c r="V312" s="182"/>
      <c r="W312" s="182"/>
      <c r="X312" s="182"/>
      <c r="Y312" s="182"/>
      <c r="Z312" s="182"/>
      <c r="AA312" s="187"/>
      <c r="AT312" s="188" t="s">
        <v>147</v>
      </c>
      <c r="AU312" s="188" t="s">
        <v>96</v>
      </c>
      <c r="AV312" s="12" t="s">
        <v>144</v>
      </c>
      <c r="AW312" s="12" t="s">
        <v>35</v>
      </c>
      <c r="AX312" s="12" t="s">
        <v>23</v>
      </c>
      <c r="AY312" s="188" t="s">
        <v>139</v>
      </c>
    </row>
    <row r="313" spans="2:65" s="9" customFormat="1" ht="29.85" customHeight="1">
      <c r="B313" s="146"/>
      <c r="C313" s="147"/>
      <c r="D313" s="156" t="s">
        <v>113</v>
      </c>
      <c r="E313" s="156"/>
      <c r="F313" s="156"/>
      <c r="G313" s="156"/>
      <c r="H313" s="156"/>
      <c r="I313" s="156"/>
      <c r="J313" s="156"/>
      <c r="K313" s="156"/>
      <c r="L313" s="156"/>
      <c r="M313" s="156"/>
      <c r="N313" s="284">
        <f>BK313</f>
        <v>6268.42</v>
      </c>
      <c r="O313" s="285"/>
      <c r="P313" s="285"/>
      <c r="Q313" s="285"/>
      <c r="R313" s="149"/>
      <c r="T313" s="150"/>
      <c r="U313" s="147"/>
      <c r="V313" s="147"/>
      <c r="W313" s="151">
        <f>SUM(W314:W329)</f>
        <v>5.4038760000000003</v>
      </c>
      <c r="X313" s="147"/>
      <c r="Y313" s="151">
        <f>SUM(Y314:Y329)</f>
        <v>4.6051865400000001</v>
      </c>
      <c r="Z313" s="147"/>
      <c r="AA313" s="152">
        <f>SUM(AA314:AA329)</f>
        <v>0</v>
      </c>
      <c r="AR313" s="153" t="s">
        <v>23</v>
      </c>
      <c r="AT313" s="154" t="s">
        <v>77</v>
      </c>
      <c r="AU313" s="154" t="s">
        <v>23</v>
      </c>
      <c r="AY313" s="153" t="s">
        <v>139</v>
      </c>
      <c r="BK313" s="155">
        <f>SUM(BK314:BK329)</f>
        <v>6268.42</v>
      </c>
    </row>
    <row r="314" spans="2:65" s="1" customFormat="1" ht="31.5" customHeight="1">
      <c r="B314" s="35"/>
      <c r="C314" s="157" t="s">
        <v>436</v>
      </c>
      <c r="D314" s="157" t="s">
        <v>140</v>
      </c>
      <c r="E314" s="158" t="s">
        <v>437</v>
      </c>
      <c r="F314" s="263" t="s">
        <v>438</v>
      </c>
      <c r="G314" s="263"/>
      <c r="H314" s="263"/>
      <c r="I314" s="263"/>
      <c r="J314" s="159" t="s">
        <v>143</v>
      </c>
      <c r="K314" s="160">
        <v>18.108000000000001</v>
      </c>
      <c r="L314" s="264">
        <v>197</v>
      </c>
      <c r="M314" s="264"/>
      <c r="N314" s="264">
        <f>ROUND(L314*K314,2)</f>
        <v>3567.28</v>
      </c>
      <c r="O314" s="264"/>
      <c r="P314" s="264"/>
      <c r="Q314" s="264"/>
      <c r="R314" s="37"/>
      <c r="T314" s="161" t="s">
        <v>21</v>
      </c>
      <c r="U314" s="44" t="s">
        <v>43</v>
      </c>
      <c r="V314" s="162">
        <v>0.19</v>
      </c>
      <c r="W314" s="162">
        <f>V314*K314</f>
        <v>3.4405200000000002</v>
      </c>
      <c r="X314" s="162">
        <v>0.1837</v>
      </c>
      <c r="Y314" s="162">
        <f>X314*K314</f>
        <v>3.3264396000000001</v>
      </c>
      <c r="Z314" s="162">
        <v>0</v>
      </c>
      <c r="AA314" s="163">
        <f>Z314*K314</f>
        <v>0</v>
      </c>
      <c r="AR314" s="21" t="s">
        <v>144</v>
      </c>
      <c r="AT314" s="21" t="s">
        <v>140</v>
      </c>
      <c r="AU314" s="21" t="s">
        <v>96</v>
      </c>
      <c r="AY314" s="21" t="s">
        <v>139</v>
      </c>
      <c r="BE314" s="164">
        <f>IF(U314="základní",N314,0)</f>
        <v>3567.28</v>
      </c>
      <c r="BF314" s="164">
        <f>IF(U314="snížená",N314,0)</f>
        <v>0</v>
      </c>
      <c r="BG314" s="164">
        <f>IF(U314="zákl. přenesená",N314,0)</f>
        <v>0</v>
      </c>
      <c r="BH314" s="164">
        <f>IF(U314="sníž. přenesená",N314,0)</f>
        <v>0</v>
      </c>
      <c r="BI314" s="164">
        <f>IF(U314="nulová",N314,0)</f>
        <v>0</v>
      </c>
      <c r="BJ314" s="21" t="s">
        <v>23</v>
      </c>
      <c r="BK314" s="164">
        <f>ROUND(L314*K314,2)</f>
        <v>3567.28</v>
      </c>
      <c r="BL314" s="21" t="s">
        <v>144</v>
      </c>
      <c r="BM314" s="21" t="s">
        <v>439</v>
      </c>
    </row>
    <row r="315" spans="2:65" s="11" customFormat="1" ht="22.5" customHeight="1">
      <c r="B315" s="173"/>
      <c r="C315" s="174"/>
      <c r="D315" s="174"/>
      <c r="E315" s="175" t="s">
        <v>21</v>
      </c>
      <c r="F315" s="271" t="s">
        <v>246</v>
      </c>
      <c r="G315" s="272"/>
      <c r="H315" s="272"/>
      <c r="I315" s="272"/>
      <c r="J315" s="174"/>
      <c r="K315" s="176">
        <v>3.3250000000000002</v>
      </c>
      <c r="L315" s="174"/>
      <c r="M315" s="174"/>
      <c r="N315" s="174"/>
      <c r="O315" s="174"/>
      <c r="P315" s="174"/>
      <c r="Q315" s="174"/>
      <c r="R315" s="177"/>
      <c r="T315" s="178"/>
      <c r="U315" s="174"/>
      <c r="V315" s="174"/>
      <c r="W315" s="174"/>
      <c r="X315" s="174"/>
      <c r="Y315" s="174"/>
      <c r="Z315" s="174"/>
      <c r="AA315" s="179"/>
      <c r="AT315" s="180" t="s">
        <v>147</v>
      </c>
      <c r="AU315" s="180" t="s">
        <v>96</v>
      </c>
      <c r="AV315" s="11" t="s">
        <v>96</v>
      </c>
      <c r="AW315" s="11" t="s">
        <v>35</v>
      </c>
      <c r="AX315" s="11" t="s">
        <v>78</v>
      </c>
      <c r="AY315" s="180" t="s">
        <v>139</v>
      </c>
    </row>
    <row r="316" spans="2:65" s="11" customFormat="1" ht="22.5" customHeight="1">
      <c r="B316" s="173"/>
      <c r="C316" s="174"/>
      <c r="D316" s="174"/>
      <c r="E316" s="175" t="s">
        <v>21</v>
      </c>
      <c r="F316" s="267" t="s">
        <v>247</v>
      </c>
      <c r="G316" s="268"/>
      <c r="H316" s="268"/>
      <c r="I316" s="268"/>
      <c r="J316" s="174"/>
      <c r="K316" s="176">
        <v>3.1829999999999998</v>
      </c>
      <c r="L316" s="174"/>
      <c r="M316" s="174"/>
      <c r="N316" s="174"/>
      <c r="O316" s="174"/>
      <c r="P316" s="174"/>
      <c r="Q316" s="174"/>
      <c r="R316" s="177"/>
      <c r="T316" s="178"/>
      <c r="U316" s="174"/>
      <c r="V316" s="174"/>
      <c r="W316" s="174"/>
      <c r="X316" s="174"/>
      <c r="Y316" s="174"/>
      <c r="Z316" s="174"/>
      <c r="AA316" s="179"/>
      <c r="AT316" s="180" t="s">
        <v>147</v>
      </c>
      <c r="AU316" s="180" t="s">
        <v>96</v>
      </c>
      <c r="AV316" s="11" t="s">
        <v>96</v>
      </c>
      <c r="AW316" s="11" t="s">
        <v>35</v>
      </c>
      <c r="AX316" s="11" t="s">
        <v>78</v>
      </c>
      <c r="AY316" s="180" t="s">
        <v>139</v>
      </c>
    </row>
    <row r="317" spans="2:65" s="11" customFormat="1" ht="22.5" customHeight="1">
      <c r="B317" s="173"/>
      <c r="C317" s="174"/>
      <c r="D317" s="174"/>
      <c r="E317" s="175" t="s">
        <v>21</v>
      </c>
      <c r="F317" s="267" t="s">
        <v>248</v>
      </c>
      <c r="G317" s="268"/>
      <c r="H317" s="268"/>
      <c r="I317" s="268"/>
      <c r="J317" s="174"/>
      <c r="K317" s="176">
        <v>5.86</v>
      </c>
      <c r="L317" s="174"/>
      <c r="M317" s="174"/>
      <c r="N317" s="174"/>
      <c r="O317" s="174"/>
      <c r="P317" s="174"/>
      <c r="Q317" s="174"/>
      <c r="R317" s="177"/>
      <c r="T317" s="178"/>
      <c r="U317" s="174"/>
      <c r="V317" s="174"/>
      <c r="W317" s="174"/>
      <c r="X317" s="174"/>
      <c r="Y317" s="174"/>
      <c r="Z317" s="174"/>
      <c r="AA317" s="179"/>
      <c r="AT317" s="180" t="s">
        <v>147</v>
      </c>
      <c r="AU317" s="180" t="s">
        <v>96</v>
      </c>
      <c r="AV317" s="11" t="s">
        <v>96</v>
      </c>
      <c r="AW317" s="11" t="s">
        <v>35</v>
      </c>
      <c r="AX317" s="11" t="s">
        <v>78</v>
      </c>
      <c r="AY317" s="180" t="s">
        <v>139</v>
      </c>
    </row>
    <row r="318" spans="2:65" s="11" customFormat="1" ht="22.5" customHeight="1">
      <c r="B318" s="173"/>
      <c r="C318" s="174"/>
      <c r="D318" s="174"/>
      <c r="E318" s="175" t="s">
        <v>21</v>
      </c>
      <c r="F318" s="267" t="s">
        <v>249</v>
      </c>
      <c r="G318" s="268"/>
      <c r="H318" s="268"/>
      <c r="I318" s="268"/>
      <c r="J318" s="174"/>
      <c r="K318" s="176">
        <v>5.74</v>
      </c>
      <c r="L318" s="174"/>
      <c r="M318" s="174"/>
      <c r="N318" s="174"/>
      <c r="O318" s="174"/>
      <c r="P318" s="174"/>
      <c r="Q318" s="174"/>
      <c r="R318" s="177"/>
      <c r="T318" s="178"/>
      <c r="U318" s="174"/>
      <c r="V318" s="174"/>
      <c r="W318" s="174"/>
      <c r="X318" s="174"/>
      <c r="Y318" s="174"/>
      <c r="Z318" s="174"/>
      <c r="AA318" s="179"/>
      <c r="AT318" s="180" t="s">
        <v>147</v>
      </c>
      <c r="AU318" s="180" t="s">
        <v>96</v>
      </c>
      <c r="AV318" s="11" t="s">
        <v>96</v>
      </c>
      <c r="AW318" s="11" t="s">
        <v>35</v>
      </c>
      <c r="AX318" s="11" t="s">
        <v>78</v>
      </c>
      <c r="AY318" s="180" t="s">
        <v>139</v>
      </c>
    </row>
    <row r="319" spans="2:65" s="12" customFormat="1" ht="22.5" customHeight="1">
      <c r="B319" s="181"/>
      <c r="C319" s="182"/>
      <c r="D319" s="182"/>
      <c r="E319" s="183" t="s">
        <v>21</v>
      </c>
      <c r="F319" s="269" t="s">
        <v>156</v>
      </c>
      <c r="G319" s="270"/>
      <c r="H319" s="270"/>
      <c r="I319" s="270"/>
      <c r="J319" s="182"/>
      <c r="K319" s="184">
        <v>18.108000000000001</v>
      </c>
      <c r="L319" s="182"/>
      <c r="M319" s="182"/>
      <c r="N319" s="182"/>
      <c r="O319" s="182"/>
      <c r="P319" s="182"/>
      <c r="Q319" s="182"/>
      <c r="R319" s="185"/>
      <c r="T319" s="186"/>
      <c r="U319" s="182"/>
      <c r="V319" s="182"/>
      <c r="W319" s="182"/>
      <c r="X319" s="182"/>
      <c r="Y319" s="182"/>
      <c r="Z319" s="182"/>
      <c r="AA319" s="187"/>
      <c r="AT319" s="188" t="s">
        <v>147</v>
      </c>
      <c r="AU319" s="188" t="s">
        <v>96</v>
      </c>
      <c r="AV319" s="12" t="s">
        <v>144</v>
      </c>
      <c r="AW319" s="12" t="s">
        <v>35</v>
      </c>
      <c r="AX319" s="12" t="s">
        <v>23</v>
      </c>
      <c r="AY319" s="188" t="s">
        <v>139</v>
      </c>
    </row>
    <row r="320" spans="2:65" s="1" customFormat="1" ht="31.5" customHeight="1">
      <c r="B320" s="35"/>
      <c r="C320" s="157" t="s">
        <v>440</v>
      </c>
      <c r="D320" s="157" t="s">
        <v>140</v>
      </c>
      <c r="E320" s="158" t="s">
        <v>441</v>
      </c>
      <c r="F320" s="263" t="s">
        <v>442</v>
      </c>
      <c r="G320" s="263"/>
      <c r="H320" s="263"/>
      <c r="I320" s="263"/>
      <c r="J320" s="159" t="s">
        <v>214</v>
      </c>
      <c r="K320" s="160">
        <v>0.54900000000000004</v>
      </c>
      <c r="L320" s="264">
        <v>3070</v>
      </c>
      <c r="M320" s="264"/>
      <c r="N320" s="264">
        <f>ROUND(L320*K320,2)</f>
        <v>1685.43</v>
      </c>
      <c r="O320" s="264"/>
      <c r="P320" s="264"/>
      <c r="Q320" s="264"/>
      <c r="R320" s="37"/>
      <c r="T320" s="161" t="s">
        <v>21</v>
      </c>
      <c r="U320" s="44" t="s">
        <v>43</v>
      </c>
      <c r="V320" s="162">
        <v>2.3170000000000002</v>
      </c>
      <c r="W320" s="162">
        <f>V320*K320</f>
        <v>1.2720330000000002</v>
      </c>
      <c r="X320" s="162">
        <v>2.2563399999999998</v>
      </c>
      <c r="Y320" s="162">
        <f>X320*K320</f>
        <v>1.2387306599999999</v>
      </c>
      <c r="Z320" s="162">
        <v>0</v>
      </c>
      <c r="AA320" s="163">
        <f>Z320*K320</f>
        <v>0</v>
      </c>
      <c r="AR320" s="21" t="s">
        <v>144</v>
      </c>
      <c r="AT320" s="21" t="s">
        <v>140</v>
      </c>
      <c r="AU320" s="21" t="s">
        <v>96</v>
      </c>
      <c r="AY320" s="21" t="s">
        <v>139</v>
      </c>
      <c r="BE320" s="164">
        <f>IF(U320="základní",N320,0)</f>
        <v>1685.43</v>
      </c>
      <c r="BF320" s="164">
        <f>IF(U320="snížená",N320,0)</f>
        <v>0</v>
      </c>
      <c r="BG320" s="164">
        <f>IF(U320="zákl. přenesená",N320,0)</f>
        <v>0</v>
      </c>
      <c r="BH320" s="164">
        <f>IF(U320="sníž. přenesená",N320,0)</f>
        <v>0</v>
      </c>
      <c r="BI320" s="164">
        <f>IF(U320="nulová",N320,0)</f>
        <v>0</v>
      </c>
      <c r="BJ320" s="21" t="s">
        <v>23</v>
      </c>
      <c r="BK320" s="164">
        <f>ROUND(L320*K320,2)</f>
        <v>1685.43</v>
      </c>
      <c r="BL320" s="21" t="s">
        <v>144</v>
      </c>
      <c r="BM320" s="21" t="s">
        <v>443</v>
      </c>
    </row>
    <row r="321" spans="2:65" s="10" customFormat="1" ht="22.5" customHeight="1">
      <c r="B321" s="165"/>
      <c r="C321" s="166"/>
      <c r="D321" s="166"/>
      <c r="E321" s="167" t="s">
        <v>21</v>
      </c>
      <c r="F321" s="265" t="s">
        <v>444</v>
      </c>
      <c r="G321" s="266"/>
      <c r="H321" s="266"/>
      <c r="I321" s="266"/>
      <c r="J321" s="166"/>
      <c r="K321" s="168" t="s">
        <v>21</v>
      </c>
      <c r="L321" s="166"/>
      <c r="M321" s="166"/>
      <c r="N321" s="166"/>
      <c r="O321" s="166"/>
      <c r="P321" s="166"/>
      <c r="Q321" s="166"/>
      <c r="R321" s="169"/>
      <c r="T321" s="170"/>
      <c r="U321" s="166"/>
      <c r="V321" s="166"/>
      <c r="W321" s="166"/>
      <c r="X321" s="166"/>
      <c r="Y321" s="166"/>
      <c r="Z321" s="166"/>
      <c r="AA321" s="171"/>
      <c r="AT321" s="172" t="s">
        <v>147</v>
      </c>
      <c r="AU321" s="172" t="s">
        <v>96</v>
      </c>
      <c r="AV321" s="10" t="s">
        <v>23</v>
      </c>
      <c r="AW321" s="10" t="s">
        <v>35</v>
      </c>
      <c r="AX321" s="10" t="s">
        <v>78</v>
      </c>
      <c r="AY321" s="172" t="s">
        <v>139</v>
      </c>
    </row>
    <row r="322" spans="2:65" s="11" customFormat="1" ht="22.5" customHeight="1">
      <c r="B322" s="173"/>
      <c r="C322" s="174"/>
      <c r="D322" s="174"/>
      <c r="E322" s="175" t="s">
        <v>21</v>
      </c>
      <c r="F322" s="267" t="s">
        <v>445</v>
      </c>
      <c r="G322" s="268"/>
      <c r="H322" s="268"/>
      <c r="I322" s="268"/>
      <c r="J322" s="174"/>
      <c r="K322" s="176">
        <v>0.191</v>
      </c>
      <c r="L322" s="174"/>
      <c r="M322" s="174"/>
      <c r="N322" s="174"/>
      <c r="O322" s="174"/>
      <c r="P322" s="174"/>
      <c r="Q322" s="174"/>
      <c r="R322" s="177"/>
      <c r="T322" s="178"/>
      <c r="U322" s="174"/>
      <c r="V322" s="174"/>
      <c r="W322" s="174"/>
      <c r="X322" s="174"/>
      <c r="Y322" s="174"/>
      <c r="Z322" s="174"/>
      <c r="AA322" s="179"/>
      <c r="AT322" s="180" t="s">
        <v>147</v>
      </c>
      <c r="AU322" s="180" t="s">
        <v>96</v>
      </c>
      <c r="AV322" s="11" t="s">
        <v>96</v>
      </c>
      <c r="AW322" s="11" t="s">
        <v>35</v>
      </c>
      <c r="AX322" s="11" t="s">
        <v>78</v>
      </c>
      <c r="AY322" s="180" t="s">
        <v>139</v>
      </c>
    </row>
    <row r="323" spans="2:65" s="11" customFormat="1" ht="22.5" customHeight="1">
      <c r="B323" s="173"/>
      <c r="C323" s="174"/>
      <c r="D323" s="174"/>
      <c r="E323" s="175" t="s">
        <v>21</v>
      </c>
      <c r="F323" s="267" t="s">
        <v>446</v>
      </c>
      <c r="G323" s="268"/>
      <c r="H323" s="268"/>
      <c r="I323" s="268"/>
      <c r="J323" s="174"/>
      <c r="K323" s="176">
        <v>0.16900000000000001</v>
      </c>
      <c r="L323" s="174"/>
      <c r="M323" s="174"/>
      <c r="N323" s="174"/>
      <c r="O323" s="174"/>
      <c r="P323" s="174"/>
      <c r="Q323" s="174"/>
      <c r="R323" s="177"/>
      <c r="T323" s="178"/>
      <c r="U323" s="174"/>
      <c r="V323" s="174"/>
      <c r="W323" s="174"/>
      <c r="X323" s="174"/>
      <c r="Y323" s="174"/>
      <c r="Z323" s="174"/>
      <c r="AA323" s="179"/>
      <c r="AT323" s="180" t="s">
        <v>147</v>
      </c>
      <c r="AU323" s="180" t="s">
        <v>96</v>
      </c>
      <c r="AV323" s="11" t="s">
        <v>96</v>
      </c>
      <c r="AW323" s="11" t="s">
        <v>35</v>
      </c>
      <c r="AX323" s="11" t="s">
        <v>78</v>
      </c>
      <c r="AY323" s="180" t="s">
        <v>139</v>
      </c>
    </row>
    <row r="324" spans="2:65" s="11" customFormat="1" ht="22.5" customHeight="1">
      <c r="B324" s="173"/>
      <c r="C324" s="174"/>
      <c r="D324" s="174"/>
      <c r="E324" s="175" t="s">
        <v>21</v>
      </c>
      <c r="F324" s="267" t="s">
        <v>447</v>
      </c>
      <c r="G324" s="268"/>
      <c r="H324" s="268"/>
      <c r="I324" s="268"/>
      <c r="J324" s="174"/>
      <c r="K324" s="176">
        <v>0.189</v>
      </c>
      <c r="L324" s="174"/>
      <c r="M324" s="174"/>
      <c r="N324" s="174"/>
      <c r="O324" s="174"/>
      <c r="P324" s="174"/>
      <c r="Q324" s="174"/>
      <c r="R324" s="177"/>
      <c r="T324" s="178"/>
      <c r="U324" s="174"/>
      <c r="V324" s="174"/>
      <c r="W324" s="174"/>
      <c r="X324" s="174"/>
      <c r="Y324" s="174"/>
      <c r="Z324" s="174"/>
      <c r="AA324" s="179"/>
      <c r="AT324" s="180" t="s">
        <v>147</v>
      </c>
      <c r="AU324" s="180" t="s">
        <v>96</v>
      </c>
      <c r="AV324" s="11" t="s">
        <v>96</v>
      </c>
      <c r="AW324" s="11" t="s">
        <v>35</v>
      </c>
      <c r="AX324" s="11" t="s">
        <v>78</v>
      </c>
      <c r="AY324" s="180" t="s">
        <v>139</v>
      </c>
    </row>
    <row r="325" spans="2:65" s="12" customFormat="1" ht="22.5" customHeight="1">
      <c r="B325" s="181"/>
      <c r="C325" s="182"/>
      <c r="D325" s="182"/>
      <c r="E325" s="183" t="s">
        <v>21</v>
      </c>
      <c r="F325" s="269" t="s">
        <v>156</v>
      </c>
      <c r="G325" s="270"/>
      <c r="H325" s="270"/>
      <c r="I325" s="270"/>
      <c r="J325" s="182"/>
      <c r="K325" s="184">
        <v>0.54900000000000004</v>
      </c>
      <c r="L325" s="182"/>
      <c r="M325" s="182"/>
      <c r="N325" s="182"/>
      <c r="O325" s="182"/>
      <c r="P325" s="182"/>
      <c r="Q325" s="182"/>
      <c r="R325" s="185"/>
      <c r="T325" s="186"/>
      <c r="U325" s="182"/>
      <c r="V325" s="182"/>
      <c r="W325" s="182"/>
      <c r="X325" s="182"/>
      <c r="Y325" s="182"/>
      <c r="Z325" s="182"/>
      <c r="AA325" s="187"/>
      <c r="AT325" s="188" t="s">
        <v>147</v>
      </c>
      <c r="AU325" s="188" t="s">
        <v>96</v>
      </c>
      <c r="AV325" s="12" t="s">
        <v>144</v>
      </c>
      <c r="AW325" s="12" t="s">
        <v>35</v>
      </c>
      <c r="AX325" s="12" t="s">
        <v>23</v>
      </c>
      <c r="AY325" s="188" t="s">
        <v>139</v>
      </c>
    </row>
    <row r="326" spans="2:65" s="1" customFormat="1" ht="31.5" customHeight="1">
      <c r="B326" s="35"/>
      <c r="C326" s="157" t="s">
        <v>448</v>
      </c>
      <c r="D326" s="157" t="s">
        <v>140</v>
      </c>
      <c r="E326" s="158" t="s">
        <v>449</v>
      </c>
      <c r="F326" s="263" t="s">
        <v>450</v>
      </c>
      <c r="G326" s="263"/>
      <c r="H326" s="263"/>
      <c r="I326" s="263"/>
      <c r="J326" s="159" t="s">
        <v>214</v>
      </c>
      <c r="K326" s="160">
        <v>0.54900000000000004</v>
      </c>
      <c r="L326" s="264">
        <v>57.4</v>
      </c>
      <c r="M326" s="264"/>
      <c r="N326" s="264">
        <f>ROUND(L326*K326,2)</f>
        <v>31.51</v>
      </c>
      <c r="O326" s="264"/>
      <c r="P326" s="264"/>
      <c r="Q326" s="264"/>
      <c r="R326" s="37"/>
      <c r="T326" s="161" t="s">
        <v>21</v>
      </c>
      <c r="U326" s="44" t="s">
        <v>43</v>
      </c>
      <c r="V326" s="162">
        <v>0.20499999999999999</v>
      </c>
      <c r="W326" s="162">
        <f>V326*K326</f>
        <v>0.11254500000000001</v>
      </c>
      <c r="X326" s="162">
        <v>0</v>
      </c>
      <c r="Y326" s="162">
        <f>X326*K326</f>
        <v>0</v>
      </c>
      <c r="Z326" s="162">
        <v>0</v>
      </c>
      <c r="AA326" s="163">
        <f>Z326*K326</f>
        <v>0</v>
      </c>
      <c r="AR326" s="21" t="s">
        <v>144</v>
      </c>
      <c r="AT326" s="21" t="s">
        <v>140</v>
      </c>
      <c r="AU326" s="21" t="s">
        <v>96</v>
      </c>
      <c r="AY326" s="21" t="s">
        <v>139</v>
      </c>
      <c r="BE326" s="164">
        <f>IF(U326="základní",N326,0)</f>
        <v>31.51</v>
      </c>
      <c r="BF326" s="164">
        <f>IF(U326="snížená",N326,0)</f>
        <v>0</v>
      </c>
      <c r="BG326" s="164">
        <f>IF(U326="zákl. přenesená",N326,0)</f>
        <v>0</v>
      </c>
      <c r="BH326" s="164">
        <f>IF(U326="sníž. přenesená",N326,0)</f>
        <v>0</v>
      </c>
      <c r="BI326" s="164">
        <f>IF(U326="nulová",N326,0)</f>
        <v>0</v>
      </c>
      <c r="BJ326" s="21" t="s">
        <v>23</v>
      </c>
      <c r="BK326" s="164">
        <f>ROUND(L326*K326,2)</f>
        <v>31.51</v>
      </c>
      <c r="BL326" s="21" t="s">
        <v>144</v>
      </c>
      <c r="BM326" s="21" t="s">
        <v>451</v>
      </c>
    </row>
    <row r="327" spans="2:65" s="1" customFormat="1" ht="22.5" customHeight="1">
      <c r="B327" s="35"/>
      <c r="C327" s="157" t="s">
        <v>452</v>
      </c>
      <c r="D327" s="157" t="s">
        <v>140</v>
      </c>
      <c r="E327" s="158" t="s">
        <v>453</v>
      </c>
      <c r="F327" s="263" t="s">
        <v>454</v>
      </c>
      <c r="G327" s="263"/>
      <c r="H327" s="263"/>
      <c r="I327" s="263"/>
      <c r="J327" s="159" t="s">
        <v>239</v>
      </c>
      <c r="K327" s="160">
        <v>3.7999999999999999E-2</v>
      </c>
      <c r="L327" s="264">
        <v>25900</v>
      </c>
      <c r="M327" s="264"/>
      <c r="N327" s="264">
        <f>ROUND(L327*K327,2)</f>
        <v>984.2</v>
      </c>
      <c r="O327" s="264"/>
      <c r="P327" s="264"/>
      <c r="Q327" s="264"/>
      <c r="R327" s="37"/>
      <c r="T327" s="161" t="s">
        <v>21</v>
      </c>
      <c r="U327" s="44" t="s">
        <v>43</v>
      </c>
      <c r="V327" s="162">
        <v>15.231</v>
      </c>
      <c r="W327" s="162">
        <f>V327*K327</f>
        <v>0.57877800000000001</v>
      </c>
      <c r="X327" s="162">
        <v>1.0530600000000001</v>
      </c>
      <c r="Y327" s="162">
        <f>X327*K327</f>
        <v>4.0016280000000001E-2</v>
      </c>
      <c r="Z327" s="162">
        <v>0</v>
      </c>
      <c r="AA327" s="163">
        <f>Z327*K327</f>
        <v>0</v>
      </c>
      <c r="AR327" s="21" t="s">
        <v>144</v>
      </c>
      <c r="AT327" s="21" t="s">
        <v>140</v>
      </c>
      <c r="AU327" s="21" t="s">
        <v>96</v>
      </c>
      <c r="AY327" s="21" t="s">
        <v>139</v>
      </c>
      <c r="BE327" s="164">
        <f>IF(U327="základní",N327,0)</f>
        <v>984.2</v>
      </c>
      <c r="BF327" s="164">
        <f>IF(U327="snížená",N327,0)</f>
        <v>0</v>
      </c>
      <c r="BG327" s="164">
        <f>IF(U327="zákl. přenesená",N327,0)</f>
        <v>0</v>
      </c>
      <c r="BH327" s="164">
        <f>IF(U327="sníž. přenesená",N327,0)</f>
        <v>0</v>
      </c>
      <c r="BI327" s="164">
        <f>IF(U327="nulová",N327,0)</f>
        <v>0</v>
      </c>
      <c r="BJ327" s="21" t="s">
        <v>23</v>
      </c>
      <c r="BK327" s="164">
        <f>ROUND(L327*K327,2)</f>
        <v>984.2</v>
      </c>
      <c r="BL327" s="21" t="s">
        <v>144</v>
      </c>
      <c r="BM327" s="21" t="s">
        <v>455</v>
      </c>
    </row>
    <row r="328" spans="2:65" s="10" customFormat="1" ht="22.5" customHeight="1">
      <c r="B328" s="165"/>
      <c r="C328" s="166"/>
      <c r="D328" s="166"/>
      <c r="E328" s="167" t="s">
        <v>21</v>
      </c>
      <c r="F328" s="265" t="s">
        <v>456</v>
      </c>
      <c r="G328" s="266"/>
      <c r="H328" s="266"/>
      <c r="I328" s="266"/>
      <c r="J328" s="166"/>
      <c r="K328" s="168" t="s">
        <v>21</v>
      </c>
      <c r="L328" s="166"/>
      <c r="M328" s="166"/>
      <c r="N328" s="166"/>
      <c r="O328" s="166"/>
      <c r="P328" s="166"/>
      <c r="Q328" s="166"/>
      <c r="R328" s="169"/>
      <c r="T328" s="170"/>
      <c r="U328" s="166"/>
      <c r="V328" s="166"/>
      <c r="W328" s="166"/>
      <c r="X328" s="166"/>
      <c r="Y328" s="166"/>
      <c r="Z328" s="166"/>
      <c r="AA328" s="171"/>
      <c r="AT328" s="172" t="s">
        <v>147</v>
      </c>
      <c r="AU328" s="172" t="s">
        <v>96</v>
      </c>
      <c r="AV328" s="10" t="s">
        <v>23</v>
      </c>
      <c r="AW328" s="10" t="s">
        <v>35</v>
      </c>
      <c r="AX328" s="10" t="s">
        <v>78</v>
      </c>
      <c r="AY328" s="172" t="s">
        <v>139</v>
      </c>
    </row>
    <row r="329" spans="2:65" s="11" customFormat="1" ht="31.5" customHeight="1">
      <c r="B329" s="173"/>
      <c r="C329" s="174"/>
      <c r="D329" s="174"/>
      <c r="E329" s="175" t="s">
        <v>21</v>
      </c>
      <c r="F329" s="267" t="s">
        <v>457</v>
      </c>
      <c r="G329" s="268"/>
      <c r="H329" s="268"/>
      <c r="I329" s="268"/>
      <c r="J329" s="174"/>
      <c r="K329" s="176">
        <v>3.7999999999999999E-2</v>
      </c>
      <c r="L329" s="174"/>
      <c r="M329" s="174"/>
      <c r="N329" s="174"/>
      <c r="O329" s="174"/>
      <c r="P329" s="174"/>
      <c r="Q329" s="174"/>
      <c r="R329" s="177"/>
      <c r="T329" s="178"/>
      <c r="U329" s="174"/>
      <c r="V329" s="174"/>
      <c r="W329" s="174"/>
      <c r="X329" s="174"/>
      <c r="Y329" s="174"/>
      <c r="Z329" s="174"/>
      <c r="AA329" s="179"/>
      <c r="AT329" s="180" t="s">
        <v>147</v>
      </c>
      <c r="AU329" s="180" t="s">
        <v>96</v>
      </c>
      <c r="AV329" s="11" t="s">
        <v>96</v>
      </c>
      <c r="AW329" s="11" t="s">
        <v>35</v>
      </c>
      <c r="AX329" s="11" t="s">
        <v>23</v>
      </c>
      <c r="AY329" s="180" t="s">
        <v>139</v>
      </c>
    </row>
    <row r="330" spans="2:65" s="9" customFormat="1" ht="29.85" customHeight="1">
      <c r="B330" s="146"/>
      <c r="C330" s="147"/>
      <c r="D330" s="156" t="s">
        <v>114</v>
      </c>
      <c r="E330" s="156"/>
      <c r="F330" s="156"/>
      <c r="G330" s="156"/>
      <c r="H330" s="156"/>
      <c r="I330" s="156"/>
      <c r="J330" s="156"/>
      <c r="K330" s="156"/>
      <c r="L330" s="156"/>
      <c r="M330" s="156"/>
      <c r="N330" s="284">
        <f>BK330</f>
        <v>276283.02999999997</v>
      </c>
      <c r="O330" s="285"/>
      <c r="P330" s="285"/>
      <c r="Q330" s="285"/>
      <c r="R330" s="149"/>
      <c r="T330" s="150"/>
      <c r="U330" s="147"/>
      <c r="V330" s="147"/>
      <c r="W330" s="151">
        <f>SUM(W331:W364)</f>
        <v>90.234336999999996</v>
      </c>
      <c r="X330" s="147"/>
      <c r="Y330" s="151">
        <f>SUM(Y331:Y364)</f>
        <v>41.81635567</v>
      </c>
      <c r="Z330" s="147"/>
      <c r="AA330" s="152">
        <f>SUM(AA331:AA364)</f>
        <v>0</v>
      </c>
      <c r="AR330" s="153" t="s">
        <v>23</v>
      </c>
      <c r="AT330" s="154" t="s">
        <v>77</v>
      </c>
      <c r="AU330" s="154" t="s">
        <v>23</v>
      </c>
      <c r="AY330" s="153" t="s">
        <v>139</v>
      </c>
      <c r="BK330" s="155">
        <f>SUM(BK331:BK364)</f>
        <v>276283.02999999997</v>
      </c>
    </row>
    <row r="331" spans="2:65" s="1" customFormat="1" ht="31.5" customHeight="1">
      <c r="B331" s="35"/>
      <c r="C331" s="189" t="s">
        <v>458</v>
      </c>
      <c r="D331" s="189" t="s">
        <v>251</v>
      </c>
      <c r="E331" s="190" t="s">
        <v>459</v>
      </c>
      <c r="F331" s="275" t="s">
        <v>460</v>
      </c>
      <c r="G331" s="275"/>
      <c r="H331" s="275"/>
      <c r="I331" s="275"/>
      <c r="J331" s="191" t="s">
        <v>461</v>
      </c>
      <c r="K331" s="192">
        <v>6</v>
      </c>
      <c r="L331" s="276">
        <v>621</v>
      </c>
      <c r="M331" s="276"/>
      <c r="N331" s="276">
        <f>ROUND(L331*K331,2)</f>
        <v>3726</v>
      </c>
      <c r="O331" s="264"/>
      <c r="P331" s="264"/>
      <c r="Q331" s="264"/>
      <c r="R331" s="37"/>
      <c r="T331" s="161" t="s">
        <v>21</v>
      </c>
      <c r="U331" s="44" t="s">
        <v>43</v>
      </c>
      <c r="V331" s="162">
        <v>0</v>
      </c>
      <c r="W331" s="162">
        <f>V331*K331</f>
        <v>0</v>
      </c>
      <c r="X331" s="162">
        <v>8.9999999999999993E-3</v>
      </c>
      <c r="Y331" s="162">
        <f>X331*K331</f>
        <v>5.3999999999999992E-2</v>
      </c>
      <c r="Z331" s="162">
        <v>0</v>
      </c>
      <c r="AA331" s="163">
        <f>Z331*K331</f>
        <v>0</v>
      </c>
      <c r="AR331" s="21" t="s">
        <v>182</v>
      </c>
      <c r="AT331" s="21" t="s">
        <v>251</v>
      </c>
      <c r="AU331" s="21" t="s">
        <v>96</v>
      </c>
      <c r="AY331" s="21" t="s">
        <v>139</v>
      </c>
      <c r="BE331" s="164">
        <f>IF(U331="základní",N331,0)</f>
        <v>3726</v>
      </c>
      <c r="BF331" s="164">
        <f>IF(U331="snížená",N331,0)</f>
        <v>0</v>
      </c>
      <c r="BG331" s="164">
        <f>IF(U331="zákl. přenesená",N331,0)</f>
        <v>0</v>
      </c>
      <c r="BH331" s="164">
        <f>IF(U331="sníž. přenesená",N331,0)</f>
        <v>0</v>
      </c>
      <c r="BI331" s="164">
        <f>IF(U331="nulová",N331,0)</f>
        <v>0</v>
      </c>
      <c r="BJ331" s="21" t="s">
        <v>23</v>
      </c>
      <c r="BK331" s="164">
        <f>ROUND(L331*K331,2)</f>
        <v>3726</v>
      </c>
      <c r="BL331" s="21" t="s">
        <v>144</v>
      </c>
      <c r="BM331" s="21" t="s">
        <v>462</v>
      </c>
    </row>
    <row r="332" spans="2:65" s="11" customFormat="1" ht="22.5" customHeight="1">
      <c r="B332" s="173"/>
      <c r="C332" s="174"/>
      <c r="D332" s="174"/>
      <c r="E332" s="175" t="s">
        <v>21</v>
      </c>
      <c r="F332" s="271" t="s">
        <v>463</v>
      </c>
      <c r="G332" s="272"/>
      <c r="H332" s="272"/>
      <c r="I332" s="272"/>
      <c r="J332" s="174"/>
      <c r="K332" s="176">
        <v>3</v>
      </c>
      <c r="L332" s="174"/>
      <c r="M332" s="174"/>
      <c r="N332" s="174"/>
      <c r="O332" s="174"/>
      <c r="P332" s="174"/>
      <c r="Q332" s="174"/>
      <c r="R332" s="177"/>
      <c r="T332" s="178"/>
      <c r="U332" s="174"/>
      <c r="V332" s="174"/>
      <c r="W332" s="174"/>
      <c r="X332" s="174"/>
      <c r="Y332" s="174"/>
      <c r="Z332" s="174"/>
      <c r="AA332" s="179"/>
      <c r="AT332" s="180" t="s">
        <v>147</v>
      </c>
      <c r="AU332" s="180" t="s">
        <v>96</v>
      </c>
      <c r="AV332" s="11" t="s">
        <v>96</v>
      </c>
      <c r="AW332" s="11" t="s">
        <v>35</v>
      </c>
      <c r="AX332" s="11" t="s">
        <v>78</v>
      </c>
      <c r="AY332" s="180" t="s">
        <v>139</v>
      </c>
    </row>
    <row r="333" spans="2:65" s="11" customFormat="1" ht="22.5" customHeight="1">
      <c r="B333" s="173"/>
      <c r="C333" s="174"/>
      <c r="D333" s="174"/>
      <c r="E333" s="175" t="s">
        <v>21</v>
      </c>
      <c r="F333" s="267" t="s">
        <v>464</v>
      </c>
      <c r="G333" s="268"/>
      <c r="H333" s="268"/>
      <c r="I333" s="268"/>
      <c r="J333" s="174"/>
      <c r="K333" s="176">
        <v>3</v>
      </c>
      <c r="L333" s="174"/>
      <c r="M333" s="174"/>
      <c r="N333" s="174"/>
      <c r="O333" s="174"/>
      <c r="P333" s="174"/>
      <c r="Q333" s="174"/>
      <c r="R333" s="177"/>
      <c r="T333" s="178"/>
      <c r="U333" s="174"/>
      <c r="V333" s="174"/>
      <c r="W333" s="174"/>
      <c r="X333" s="174"/>
      <c r="Y333" s="174"/>
      <c r="Z333" s="174"/>
      <c r="AA333" s="179"/>
      <c r="AT333" s="180" t="s">
        <v>147</v>
      </c>
      <c r="AU333" s="180" t="s">
        <v>96</v>
      </c>
      <c r="AV333" s="11" t="s">
        <v>96</v>
      </c>
      <c r="AW333" s="11" t="s">
        <v>35</v>
      </c>
      <c r="AX333" s="11" t="s">
        <v>78</v>
      </c>
      <c r="AY333" s="180" t="s">
        <v>139</v>
      </c>
    </row>
    <row r="334" spans="2:65" s="12" customFormat="1" ht="22.5" customHeight="1">
      <c r="B334" s="181"/>
      <c r="C334" s="182"/>
      <c r="D334" s="182"/>
      <c r="E334" s="183" t="s">
        <v>21</v>
      </c>
      <c r="F334" s="269" t="s">
        <v>156</v>
      </c>
      <c r="G334" s="270"/>
      <c r="H334" s="270"/>
      <c r="I334" s="270"/>
      <c r="J334" s="182"/>
      <c r="K334" s="184">
        <v>6</v>
      </c>
      <c r="L334" s="182"/>
      <c r="M334" s="182"/>
      <c r="N334" s="182"/>
      <c r="O334" s="182"/>
      <c r="P334" s="182"/>
      <c r="Q334" s="182"/>
      <c r="R334" s="185"/>
      <c r="T334" s="186"/>
      <c r="U334" s="182"/>
      <c r="V334" s="182"/>
      <c r="W334" s="182"/>
      <c r="X334" s="182"/>
      <c r="Y334" s="182"/>
      <c r="Z334" s="182"/>
      <c r="AA334" s="187"/>
      <c r="AT334" s="188" t="s">
        <v>147</v>
      </c>
      <c r="AU334" s="188" t="s">
        <v>96</v>
      </c>
      <c r="AV334" s="12" t="s">
        <v>144</v>
      </c>
      <c r="AW334" s="12" t="s">
        <v>35</v>
      </c>
      <c r="AX334" s="12" t="s">
        <v>23</v>
      </c>
      <c r="AY334" s="188" t="s">
        <v>139</v>
      </c>
    </row>
    <row r="335" spans="2:65" s="1" customFormat="1" ht="31.5" customHeight="1">
      <c r="B335" s="35"/>
      <c r="C335" s="157" t="s">
        <v>465</v>
      </c>
      <c r="D335" s="157" t="s">
        <v>140</v>
      </c>
      <c r="E335" s="158" t="s">
        <v>466</v>
      </c>
      <c r="F335" s="263" t="s">
        <v>467</v>
      </c>
      <c r="G335" s="263"/>
      <c r="H335" s="263"/>
      <c r="I335" s="263"/>
      <c r="J335" s="159" t="s">
        <v>461</v>
      </c>
      <c r="K335" s="160">
        <v>50</v>
      </c>
      <c r="L335" s="264">
        <v>3728</v>
      </c>
      <c r="M335" s="264"/>
      <c r="N335" s="264">
        <f>ROUND(L335*K335,2)</f>
        <v>186400</v>
      </c>
      <c r="O335" s="264"/>
      <c r="P335" s="264"/>
      <c r="Q335" s="264"/>
      <c r="R335" s="37"/>
      <c r="T335" s="161" t="s">
        <v>21</v>
      </c>
      <c r="U335" s="44" t="s">
        <v>43</v>
      </c>
      <c r="V335" s="162">
        <v>0.84199999999999997</v>
      </c>
      <c r="W335" s="162">
        <f>V335*K335</f>
        <v>42.1</v>
      </c>
      <c r="X335" s="162">
        <v>0</v>
      </c>
      <c r="Y335" s="162">
        <f>X335*K335</f>
        <v>0</v>
      </c>
      <c r="Z335" s="162">
        <v>0</v>
      </c>
      <c r="AA335" s="163">
        <f>Z335*K335</f>
        <v>0</v>
      </c>
      <c r="AR335" s="21" t="s">
        <v>144</v>
      </c>
      <c r="AT335" s="21" t="s">
        <v>140</v>
      </c>
      <c r="AU335" s="21" t="s">
        <v>96</v>
      </c>
      <c r="AY335" s="21" t="s">
        <v>139</v>
      </c>
      <c r="BE335" s="164">
        <f>IF(U335="základní",N335,0)</f>
        <v>186400</v>
      </c>
      <c r="BF335" s="164">
        <f>IF(U335="snížená",N335,0)</f>
        <v>0</v>
      </c>
      <c r="BG335" s="164">
        <f>IF(U335="zákl. přenesená",N335,0)</f>
        <v>0</v>
      </c>
      <c r="BH335" s="164">
        <f>IF(U335="sníž. přenesená",N335,0)</f>
        <v>0</v>
      </c>
      <c r="BI335" s="164">
        <f>IF(U335="nulová",N335,0)</f>
        <v>0</v>
      </c>
      <c r="BJ335" s="21" t="s">
        <v>23</v>
      </c>
      <c r="BK335" s="164">
        <f>ROUND(L335*K335,2)</f>
        <v>186400</v>
      </c>
      <c r="BL335" s="21" t="s">
        <v>144</v>
      </c>
      <c r="BM335" s="21" t="s">
        <v>468</v>
      </c>
    </row>
    <row r="336" spans="2:65" s="11" customFormat="1" ht="22.5" customHeight="1">
      <c r="B336" s="173"/>
      <c r="C336" s="174"/>
      <c r="D336" s="174"/>
      <c r="E336" s="175" t="s">
        <v>21</v>
      </c>
      <c r="F336" s="271" t="s">
        <v>469</v>
      </c>
      <c r="G336" s="272"/>
      <c r="H336" s="272"/>
      <c r="I336" s="272"/>
      <c r="J336" s="174"/>
      <c r="K336" s="176">
        <v>20</v>
      </c>
      <c r="L336" s="174"/>
      <c r="M336" s="174"/>
      <c r="N336" s="174"/>
      <c r="O336" s="174"/>
      <c r="P336" s="174"/>
      <c r="Q336" s="174"/>
      <c r="R336" s="177"/>
      <c r="T336" s="178"/>
      <c r="U336" s="174"/>
      <c r="V336" s="174"/>
      <c r="W336" s="174"/>
      <c r="X336" s="174"/>
      <c r="Y336" s="174"/>
      <c r="Z336" s="174"/>
      <c r="AA336" s="179"/>
      <c r="AT336" s="180" t="s">
        <v>147</v>
      </c>
      <c r="AU336" s="180" t="s">
        <v>96</v>
      </c>
      <c r="AV336" s="11" t="s">
        <v>96</v>
      </c>
      <c r="AW336" s="11" t="s">
        <v>35</v>
      </c>
      <c r="AX336" s="11" t="s">
        <v>78</v>
      </c>
      <c r="AY336" s="180" t="s">
        <v>139</v>
      </c>
    </row>
    <row r="337" spans="2:65" s="11" customFormat="1" ht="22.5" customHeight="1">
      <c r="B337" s="173"/>
      <c r="C337" s="174"/>
      <c r="D337" s="174"/>
      <c r="E337" s="175" t="s">
        <v>21</v>
      </c>
      <c r="F337" s="267" t="s">
        <v>470</v>
      </c>
      <c r="G337" s="268"/>
      <c r="H337" s="268"/>
      <c r="I337" s="268"/>
      <c r="J337" s="174"/>
      <c r="K337" s="176">
        <v>30</v>
      </c>
      <c r="L337" s="174"/>
      <c r="M337" s="174"/>
      <c r="N337" s="174"/>
      <c r="O337" s="174"/>
      <c r="P337" s="174"/>
      <c r="Q337" s="174"/>
      <c r="R337" s="177"/>
      <c r="T337" s="178"/>
      <c r="U337" s="174"/>
      <c r="V337" s="174"/>
      <c r="W337" s="174"/>
      <c r="X337" s="174"/>
      <c r="Y337" s="174"/>
      <c r="Z337" s="174"/>
      <c r="AA337" s="179"/>
      <c r="AT337" s="180" t="s">
        <v>147</v>
      </c>
      <c r="AU337" s="180" t="s">
        <v>96</v>
      </c>
      <c r="AV337" s="11" t="s">
        <v>96</v>
      </c>
      <c r="AW337" s="11" t="s">
        <v>35</v>
      </c>
      <c r="AX337" s="11" t="s">
        <v>78</v>
      </c>
      <c r="AY337" s="180" t="s">
        <v>139</v>
      </c>
    </row>
    <row r="338" spans="2:65" s="12" customFormat="1" ht="22.5" customHeight="1">
      <c r="B338" s="181"/>
      <c r="C338" s="182"/>
      <c r="D338" s="182"/>
      <c r="E338" s="183" t="s">
        <v>21</v>
      </c>
      <c r="F338" s="269" t="s">
        <v>156</v>
      </c>
      <c r="G338" s="270"/>
      <c r="H338" s="270"/>
      <c r="I338" s="270"/>
      <c r="J338" s="182"/>
      <c r="K338" s="184">
        <v>50</v>
      </c>
      <c r="L338" s="182"/>
      <c r="M338" s="182"/>
      <c r="N338" s="182"/>
      <c r="O338" s="182"/>
      <c r="P338" s="182"/>
      <c r="Q338" s="182"/>
      <c r="R338" s="185"/>
      <c r="T338" s="186"/>
      <c r="U338" s="182"/>
      <c r="V338" s="182"/>
      <c r="W338" s="182"/>
      <c r="X338" s="182"/>
      <c r="Y338" s="182"/>
      <c r="Z338" s="182"/>
      <c r="AA338" s="187"/>
      <c r="AT338" s="188" t="s">
        <v>147</v>
      </c>
      <c r="AU338" s="188" t="s">
        <v>96</v>
      </c>
      <c r="AV338" s="12" t="s">
        <v>144</v>
      </c>
      <c r="AW338" s="12" t="s">
        <v>35</v>
      </c>
      <c r="AX338" s="12" t="s">
        <v>23</v>
      </c>
      <c r="AY338" s="188" t="s">
        <v>139</v>
      </c>
    </row>
    <row r="339" spans="2:65" s="1" customFormat="1" ht="31.5" customHeight="1">
      <c r="B339" s="35"/>
      <c r="C339" s="157" t="s">
        <v>471</v>
      </c>
      <c r="D339" s="157" t="s">
        <v>140</v>
      </c>
      <c r="E339" s="158" t="s">
        <v>472</v>
      </c>
      <c r="F339" s="263" t="s">
        <v>473</v>
      </c>
      <c r="G339" s="263"/>
      <c r="H339" s="263"/>
      <c r="I339" s="263"/>
      <c r="J339" s="159" t="s">
        <v>461</v>
      </c>
      <c r="K339" s="160">
        <v>2</v>
      </c>
      <c r="L339" s="264">
        <v>2762</v>
      </c>
      <c r="M339" s="264"/>
      <c r="N339" s="264">
        <f>ROUND(L339*K339,2)</f>
        <v>5524</v>
      </c>
      <c r="O339" s="264"/>
      <c r="P339" s="264"/>
      <c r="Q339" s="264"/>
      <c r="R339" s="37"/>
      <c r="T339" s="161" t="s">
        <v>21</v>
      </c>
      <c r="U339" s="44" t="s">
        <v>43</v>
      </c>
      <c r="V339" s="162">
        <v>0.84199999999999997</v>
      </c>
      <c r="W339" s="162">
        <f>V339*K339</f>
        <v>1.6839999999999999</v>
      </c>
      <c r="X339" s="162">
        <v>0</v>
      </c>
      <c r="Y339" s="162">
        <f>X339*K339</f>
        <v>0</v>
      </c>
      <c r="Z339" s="162">
        <v>0</v>
      </c>
      <c r="AA339" s="163">
        <f>Z339*K339</f>
        <v>0</v>
      </c>
      <c r="AR339" s="21" t="s">
        <v>144</v>
      </c>
      <c r="AT339" s="21" t="s">
        <v>140</v>
      </c>
      <c r="AU339" s="21" t="s">
        <v>96</v>
      </c>
      <c r="AY339" s="21" t="s">
        <v>139</v>
      </c>
      <c r="BE339" s="164">
        <f>IF(U339="základní",N339,0)</f>
        <v>5524</v>
      </c>
      <c r="BF339" s="164">
        <f>IF(U339="snížená",N339,0)</f>
        <v>0</v>
      </c>
      <c r="BG339" s="164">
        <f>IF(U339="zákl. přenesená",N339,0)</f>
        <v>0</v>
      </c>
      <c r="BH339" s="164">
        <f>IF(U339="sníž. přenesená",N339,0)</f>
        <v>0</v>
      </c>
      <c r="BI339" s="164">
        <f>IF(U339="nulová",N339,0)</f>
        <v>0</v>
      </c>
      <c r="BJ339" s="21" t="s">
        <v>23</v>
      </c>
      <c r="BK339" s="164">
        <f>ROUND(L339*K339,2)</f>
        <v>5524</v>
      </c>
      <c r="BL339" s="21" t="s">
        <v>144</v>
      </c>
      <c r="BM339" s="21" t="s">
        <v>474</v>
      </c>
    </row>
    <row r="340" spans="2:65" s="11" customFormat="1" ht="22.5" customHeight="1">
      <c r="B340" s="173"/>
      <c r="C340" s="174"/>
      <c r="D340" s="174"/>
      <c r="E340" s="175" t="s">
        <v>21</v>
      </c>
      <c r="F340" s="271" t="s">
        <v>475</v>
      </c>
      <c r="G340" s="272"/>
      <c r="H340" s="272"/>
      <c r="I340" s="272"/>
      <c r="J340" s="174"/>
      <c r="K340" s="176">
        <v>1</v>
      </c>
      <c r="L340" s="174"/>
      <c r="M340" s="174"/>
      <c r="N340" s="174"/>
      <c r="O340" s="174"/>
      <c r="P340" s="174"/>
      <c r="Q340" s="174"/>
      <c r="R340" s="177"/>
      <c r="T340" s="178"/>
      <c r="U340" s="174"/>
      <c r="V340" s="174"/>
      <c r="W340" s="174"/>
      <c r="X340" s="174"/>
      <c r="Y340" s="174"/>
      <c r="Z340" s="174"/>
      <c r="AA340" s="179"/>
      <c r="AT340" s="180" t="s">
        <v>147</v>
      </c>
      <c r="AU340" s="180" t="s">
        <v>96</v>
      </c>
      <c r="AV340" s="11" t="s">
        <v>96</v>
      </c>
      <c r="AW340" s="11" t="s">
        <v>35</v>
      </c>
      <c r="AX340" s="11" t="s">
        <v>78</v>
      </c>
      <c r="AY340" s="180" t="s">
        <v>139</v>
      </c>
    </row>
    <row r="341" spans="2:65" s="11" customFormat="1" ht="22.5" customHeight="1">
      <c r="B341" s="173"/>
      <c r="C341" s="174"/>
      <c r="D341" s="174"/>
      <c r="E341" s="175" t="s">
        <v>21</v>
      </c>
      <c r="F341" s="267" t="s">
        <v>476</v>
      </c>
      <c r="G341" s="268"/>
      <c r="H341" s="268"/>
      <c r="I341" s="268"/>
      <c r="J341" s="174"/>
      <c r="K341" s="176">
        <v>1</v>
      </c>
      <c r="L341" s="174"/>
      <c r="M341" s="174"/>
      <c r="N341" s="174"/>
      <c r="O341" s="174"/>
      <c r="P341" s="174"/>
      <c r="Q341" s="174"/>
      <c r="R341" s="177"/>
      <c r="T341" s="178"/>
      <c r="U341" s="174"/>
      <c r="V341" s="174"/>
      <c r="W341" s="174"/>
      <c r="X341" s="174"/>
      <c r="Y341" s="174"/>
      <c r="Z341" s="174"/>
      <c r="AA341" s="179"/>
      <c r="AT341" s="180" t="s">
        <v>147</v>
      </c>
      <c r="AU341" s="180" t="s">
        <v>96</v>
      </c>
      <c r="AV341" s="11" t="s">
        <v>96</v>
      </c>
      <c r="AW341" s="11" t="s">
        <v>35</v>
      </c>
      <c r="AX341" s="11" t="s">
        <v>78</v>
      </c>
      <c r="AY341" s="180" t="s">
        <v>139</v>
      </c>
    </row>
    <row r="342" spans="2:65" s="12" customFormat="1" ht="22.5" customHeight="1">
      <c r="B342" s="181"/>
      <c r="C342" s="182"/>
      <c r="D342" s="182"/>
      <c r="E342" s="183" t="s">
        <v>21</v>
      </c>
      <c r="F342" s="269" t="s">
        <v>156</v>
      </c>
      <c r="G342" s="270"/>
      <c r="H342" s="270"/>
      <c r="I342" s="270"/>
      <c r="J342" s="182"/>
      <c r="K342" s="184">
        <v>2</v>
      </c>
      <c r="L342" s="182"/>
      <c r="M342" s="182"/>
      <c r="N342" s="182"/>
      <c r="O342" s="182"/>
      <c r="P342" s="182"/>
      <c r="Q342" s="182"/>
      <c r="R342" s="185"/>
      <c r="T342" s="186"/>
      <c r="U342" s="182"/>
      <c r="V342" s="182"/>
      <c r="W342" s="182"/>
      <c r="X342" s="182"/>
      <c r="Y342" s="182"/>
      <c r="Z342" s="182"/>
      <c r="AA342" s="187"/>
      <c r="AT342" s="188" t="s">
        <v>147</v>
      </c>
      <c r="AU342" s="188" t="s">
        <v>96</v>
      </c>
      <c r="AV342" s="12" t="s">
        <v>144</v>
      </c>
      <c r="AW342" s="12" t="s">
        <v>35</v>
      </c>
      <c r="AX342" s="12" t="s">
        <v>23</v>
      </c>
      <c r="AY342" s="188" t="s">
        <v>139</v>
      </c>
    </row>
    <row r="343" spans="2:65" s="1" customFormat="1" ht="31.5" customHeight="1">
      <c r="B343" s="35"/>
      <c r="C343" s="157" t="s">
        <v>477</v>
      </c>
      <c r="D343" s="157" t="s">
        <v>140</v>
      </c>
      <c r="E343" s="158" t="s">
        <v>478</v>
      </c>
      <c r="F343" s="263" t="s">
        <v>479</v>
      </c>
      <c r="G343" s="263"/>
      <c r="H343" s="263"/>
      <c r="I343" s="263"/>
      <c r="J343" s="159" t="s">
        <v>461</v>
      </c>
      <c r="K343" s="160">
        <v>3</v>
      </c>
      <c r="L343" s="264">
        <v>2450</v>
      </c>
      <c r="M343" s="264"/>
      <c r="N343" s="264">
        <f>ROUND(L343*K343,2)</f>
        <v>7350</v>
      </c>
      <c r="O343" s="264"/>
      <c r="P343" s="264"/>
      <c r="Q343" s="264"/>
      <c r="R343" s="37"/>
      <c r="T343" s="161" t="s">
        <v>21</v>
      </c>
      <c r="U343" s="44" t="s">
        <v>43</v>
      </c>
      <c r="V343" s="162">
        <v>0.84199999999999997</v>
      </c>
      <c r="W343" s="162">
        <f>V343*K343</f>
        <v>2.5259999999999998</v>
      </c>
      <c r="X343" s="162">
        <v>0</v>
      </c>
      <c r="Y343" s="162">
        <f>X343*K343</f>
        <v>0</v>
      </c>
      <c r="Z343" s="162">
        <v>0</v>
      </c>
      <c r="AA343" s="163">
        <f>Z343*K343</f>
        <v>0</v>
      </c>
      <c r="AR343" s="21" t="s">
        <v>144</v>
      </c>
      <c r="AT343" s="21" t="s">
        <v>140</v>
      </c>
      <c r="AU343" s="21" t="s">
        <v>96</v>
      </c>
      <c r="AY343" s="21" t="s">
        <v>139</v>
      </c>
      <c r="BE343" s="164">
        <f>IF(U343="základní",N343,0)</f>
        <v>7350</v>
      </c>
      <c r="BF343" s="164">
        <f>IF(U343="snížená",N343,0)</f>
        <v>0</v>
      </c>
      <c r="BG343" s="164">
        <f>IF(U343="zákl. přenesená",N343,0)</f>
        <v>0</v>
      </c>
      <c r="BH343" s="164">
        <f>IF(U343="sníž. přenesená",N343,0)</f>
        <v>0</v>
      </c>
      <c r="BI343" s="164">
        <f>IF(U343="nulová",N343,0)</f>
        <v>0</v>
      </c>
      <c r="BJ343" s="21" t="s">
        <v>23</v>
      </c>
      <c r="BK343" s="164">
        <f>ROUND(L343*K343,2)</f>
        <v>7350</v>
      </c>
      <c r="BL343" s="21" t="s">
        <v>144</v>
      </c>
      <c r="BM343" s="21" t="s">
        <v>480</v>
      </c>
    </row>
    <row r="344" spans="2:65" s="11" customFormat="1" ht="22.5" customHeight="1">
      <c r="B344" s="173"/>
      <c r="C344" s="174"/>
      <c r="D344" s="174"/>
      <c r="E344" s="175" t="s">
        <v>21</v>
      </c>
      <c r="F344" s="271" t="s">
        <v>481</v>
      </c>
      <c r="G344" s="272"/>
      <c r="H344" s="272"/>
      <c r="I344" s="272"/>
      <c r="J344" s="174"/>
      <c r="K344" s="176">
        <v>2</v>
      </c>
      <c r="L344" s="174"/>
      <c r="M344" s="174"/>
      <c r="N344" s="174"/>
      <c r="O344" s="174"/>
      <c r="P344" s="174"/>
      <c r="Q344" s="174"/>
      <c r="R344" s="177"/>
      <c r="T344" s="178"/>
      <c r="U344" s="174"/>
      <c r="V344" s="174"/>
      <c r="W344" s="174"/>
      <c r="X344" s="174"/>
      <c r="Y344" s="174"/>
      <c r="Z344" s="174"/>
      <c r="AA344" s="179"/>
      <c r="AT344" s="180" t="s">
        <v>147</v>
      </c>
      <c r="AU344" s="180" t="s">
        <v>96</v>
      </c>
      <c r="AV344" s="11" t="s">
        <v>96</v>
      </c>
      <c r="AW344" s="11" t="s">
        <v>35</v>
      </c>
      <c r="AX344" s="11" t="s">
        <v>78</v>
      </c>
      <c r="AY344" s="180" t="s">
        <v>139</v>
      </c>
    </row>
    <row r="345" spans="2:65" s="11" customFormat="1" ht="22.5" customHeight="1">
      <c r="B345" s="173"/>
      <c r="C345" s="174"/>
      <c r="D345" s="174"/>
      <c r="E345" s="175" t="s">
        <v>21</v>
      </c>
      <c r="F345" s="267" t="s">
        <v>476</v>
      </c>
      <c r="G345" s="268"/>
      <c r="H345" s="268"/>
      <c r="I345" s="268"/>
      <c r="J345" s="174"/>
      <c r="K345" s="176">
        <v>1</v>
      </c>
      <c r="L345" s="174"/>
      <c r="M345" s="174"/>
      <c r="N345" s="174"/>
      <c r="O345" s="174"/>
      <c r="P345" s="174"/>
      <c r="Q345" s="174"/>
      <c r="R345" s="177"/>
      <c r="T345" s="178"/>
      <c r="U345" s="174"/>
      <c r="V345" s="174"/>
      <c r="W345" s="174"/>
      <c r="X345" s="174"/>
      <c r="Y345" s="174"/>
      <c r="Z345" s="174"/>
      <c r="AA345" s="179"/>
      <c r="AT345" s="180" t="s">
        <v>147</v>
      </c>
      <c r="AU345" s="180" t="s">
        <v>96</v>
      </c>
      <c r="AV345" s="11" t="s">
        <v>96</v>
      </c>
      <c r="AW345" s="11" t="s">
        <v>35</v>
      </c>
      <c r="AX345" s="11" t="s">
        <v>78</v>
      </c>
      <c r="AY345" s="180" t="s">
        <v>139</v>
      </c>
    </row>
    <row r="346" spans="2:65" s="12" customFormat="1" ht="22.5" customHeight="1">
      <c r="B346" s="181"/>
      <c r="C346" s="182"/>
      <c r="D346" s="182"/>
      <c r="E346" s="183" t="s">
        <v>21</v>
      </c>
      <c r="F346" s="269" t="s">
        <v>156</v>
      </c>
      <c r="G346" s="270"/>
      <c r="H346" s="270"/>
      <c r="I346" s="270"/>
      <c r="J346" s="182"/>
      <c r="K346" s="184">
        <v>3</v>
      </c>
      <c r="L346" s="182"/>
      <c r="M346" s="182"/>
      <c r="N346" s="182"/>
      <c r="O346" s="182"/>
      <c r="P346" s="182"/>
      <c r="Q346" s="182"/>
      <c r="R346" s="185"/>
      <c r="T346" s="186"/>
      <c r="U346" s="182"/>
      <c r="V346" s="182"/>
      <c r="W346" s="182"/>
      <c r="X346" s="182"/>
      <c r="Y346" s="182"/>
      <c r="Z346" s="182"/>
      <c r="AA346" s="187"/>
      <c r="AT346" s="188" t="s">
        <v>147</v>
      </c>
      <c r="AU346" s="188" t="s">
        <v>96</v>
      </c>
      <c r="AV346" s="12" t="s">
        <v>144</v>
      </c>
      <c r="AW346" s="12" t="s">
        <v>35</v>
      </c>
      <c r="AX346" s="12" t="s">
        <v>23</v>
      </c>
      <c r="AY346" s="188" t="s">
        <v>139</v>
      </c>
    </row>
    <row r="347" spans="2:65" s="1" customFormat="1" ht="22.5" customHeight="1">
      <c r="B347" s="35"/>
      <c r="C347" s="157" t="s">
        <v>482</v>
      </c>
      <c r="D347" s="157" t="s">
        <v>140</v>
      </c>
      <c r="E347" s="158" t="s">
        <v>483</v>
      </c>
      <c r="F347" s="263" t="s">
        <v>484</v>
      </c>
      <c r="G347" s="263"/>
      <c r="H347" s="263"/>
      <c r="I347" s="263"/>
      <c r="J347" s="159" t="s">
        <v>461</v>
      </c>
      <c r="K347" s="160">
        <v>3</v>
      </c>
      <c r="L347" s="264">
        <v>3631</v>
      </c>
      <c r="M347" s="264"/>
      <c r="N347" s="264">
        <f>ROUND(L347*K347,2)</f>
        <v>10893</v>
      </c>
      <c r="O347" s="264"/>
      <c r="P347" s="264"/>
      <c r="Q347" s="264"/>
      <c r="R347" s="37"/>
      <c r="T347" s="161" t="s">
        <v>21</v>
      </c>
      <c r="U347" s="44" t="s">
        <v>43</v>
      </c>
      <c r="V347" s="162">
        <v>0.84199999999999997</v>
      </c>
      <c r="W347" s="162">
        <f>V347*K347</f>
        <v>2.5259999999999998</v>
      </c>
      <c r="X347" s="162">
        <v>0</v>
      </c>
      <c r="Y347" s="162">
        <f>X347*K347</f>
        <v>0</v>
      </c>
      <c r="Z347" s="162">
        <v>0</v>
      </c>
      <c r="AA347" s="163">
        <f>Z347*K347</f>
        <v>0</v>
      </c>
      <c r="AR347" s="21" t="s">
        <v>144</v>
      </c>
      <c r="AT347" s="21" t="s">
        <v>140</v>
      </c>
      <c r="AU347" s="21" t="s">
        <v>96</v>
      </c>
      <c r="AY347" s="21" t="s">
        <v>139</v>
      </c>
      <c r="BE347" s="164">
        <f>IF(U347="základní",N347,0)</f>
        <v>10893</v>
      </c>
      <c r="BF347" s="164">
        <f>IF(U347="snížená",N347,0)</f>
        <v>0</v>
      </c>
      <c r="BG347" s="164">
        <f>IF(U347="zákl. přenesená",N347,0)</f>
        <v>0</v>
      </c>
      <c r="BH347" s="164">
        <f>IF(U347="sníž. přenesená",N347,0)</f>
        <v>0</v>
      </c>
      <c r="BI347" s="164">
        <f>IF(U347="nulová",N347,0)</f>
        <v>0</v>
      </c>
      <c r="BJ347" s="21" t="s">
        <v>23</v>
      </c>
      <c r="BK347" s="164">
        <f>ROUND(L347*K347,2)</f>
        <v>10893</v>
      </c>
      <c r="BL347" s="21" t="s">
        <v>144</v>
      </c>
      <c r="BM347" s="21" t="s">
        <v>485</v>
      </c>
    </row>
    <row r="348" spans="2:65" s="11" customFormat="1" ht="22.5" customHeight="1">
      <c r="B348" s="173"/>
      <c r="C348" s="174"/>
      <c r="D348" s="174"/>
      <c r="E348" s="175" t="s">
        <v>21</v>
      </c>
      <c r="F348" s="271" t="s">
        <v>475</v>
      </c>
      <c r="G348" s="272"/>
      <c r="H348" s="272"/>
      <c r="I348" s="272"/>
      <c r="J348" s="174"/>
      <c r="K348" s="176">
        <v>1</v>
      </c>
      <c r="L348" s="174"/>
      <c r="M348" s="174"/>
      <c r="N348" s="174"/>
      <c r="O348" s="174"/>
      <c r="P348" s="174"/>
      <c r="Q348" s="174"/>
      <c r="R348" s="177"/>
      <c r="T348" s="178"/>
      <c r="U348" s="174"/>
      <c r="V348" s="174"/>
      <c r="W348" s="174"/>
      <c r="X348" s="174"/>
      <c r="Y348" s="174"/>
      <c r="Z348" s="174"/>
      <c r="AA348" s="179"/>
      <c r="AT348" s="180" t="s">
        <v>147</v>
      </c>
      <c r="AU348" s="180" t="s">
        <v>96</v>
      </c>
      <c r="AV348" s="11" t="s">
        <v>96</v>
      </c>
      <c r="AW348" s="11" t="s">
        <v>35</v>
      </c>
      <c r="AX348" s="11" t="s">
        <v>78</v>
      </c>
      <c r="AY348" s="180" t="s">
        <v>139</v>
      </c>
    </row>
    <row r="349" spans="2:65" s="11" customFormat="1" ht="22.5" customHeight="1">
      <c r="B349" s="173"/>
      <c r="C349" s="174"/>
      <c r="D349" s="174"/>
      <c r="E349" s="175" t="s">
        <v>21</v>
      </c>
      <c r="F349" s="267" t="s">
        <v>486</v>
      </c>
      <c r="G349" s="268"/>
      <c r="H349" s="268"/>
      <c r="I349" s="268"/>
      <c r="J349" s="174"/>
      <c r="K349" s="176">
        <v>2</v>
      </c>
      <c r="L349" s="174"/>
      <c r="M349" s="174"/>
      <c r="N349" s="174"/>
      <c r="O349" s="174"/>
      <c r="P349" s="174"/>
      <c r="Q349" s="174"/>
      <c r="R349" s="177"/>
      <c r="T349" s="178"/>
      <c r="U349" s="174"/>
      <c r="V349" s="174"/>
      <c r="W349" s="174"/>
      <c r="X349" s="174"/>
      <c r="Y349" s="174"/>
      <c r="Z349" s="174"/>
      <c r="AA349" s="179"/>
      <c r="AT349" s="180" t="s">
        <v>147</v>
      </c>
      <c r="AU349" s="180" t="s">
        <v>96</v>
      </c>
      <c r="AV349" s="11" t="s">
        <v>96</v>
      </c>
      <c r="AW349" s="11" t="s">
        <v>35</v>
      </c>
      <c r="AX349" s="11" t="s">
        <v>78</v>
      </c>
      <c r="AY349" s="180" t="s">
        <v>139</v>
      </c>
    </row>
    <row r="350" spans="2:65" s="12" customFormat="1" ht="22.5" customHeight="1">
      <c r="B350" s="181"/>
      <c r="C350" s="182"/>
      <c r="D350" s="182"/>
      <c r="E350" s="183" t="s">
        <v>21</v>
      </c>
      <c r="F350" s="269" t="s">
        <v>156</v>
      </c>
      <c r="G350" s="270"/>
      <c r="H350" s="270"/>
      <c r="I350" s="270"/>
      <c r="J350" s="182"/>
      <c r="K350" s="184">
        <v>3</v>
      </c>
      <c r="L350" s="182"/>
      <c r="M350" s="182"/>
      <c r="N350" s="182"/>
      <c r="O350" s="182"/>
      <c r="P350" s="182"/>
      <c r="Q350" s="182"/>
      <c r="R350" s="185"/>
      <c r="T350" s="186"/>
      <c r="U350" s="182"/>
      <c r="V350" s="182"/>
      <c r="W350" s="182"/>
      <c r="X350" s="182"/>
      <c r="Y350" s="182"/>
      <c r="Z350" s="182"/>
      <c r="AA350" s="187"/>
      <c r="AT350" s="188" t="s">
        <v>147</v>
      </c>
      <c r="AU350" s="188" t="s">
        <v>96</v>
      </c>
      <c r="AV350" s="12" t="s">
        <v>144</v>
      </c>
      <c r="AW350" s="12" t="s">
        <v>35</v>
      </c>
      <c r="AX350" s="12" t="s">
        <v>23</v>
      </c>
      <c r="AY350" s="188" t="s">
        <v>139</v>
      </c>
    </row>
    <row r="351" spans="2:65" s="1" customFormat="1" ht="22.5" customHeight="1">
      <c r="B351" s="35"/>
      <c r="C351" s="157" t="s">
        <v>487</v>
      </c>
      <c r="D351" s="157" t="s">
        <v>140</v>
      </c>
      <c r="E351" s="158" t="s">
        <v>488</v>
      </c>
      <c r="F351" s="263" t="s">
        <v>489</v>
      </c>
      <c r="G351" s="263"/>
      <c r="H351" s="263"/>
      <c r="I351" s="263"/>
      <c r="J351" s="159" t="s">
        <v>461</v>
      </c>
      <c r="K351" s="160">
        <v>4</v>
      </c>
      <c r="L351" s="264">
        <v>112</v>
      </c>
      <c r="M351" s="264"/>
      <c r="N351" s="264">
        <f>ROUND(L351*K351,2)</f>
        <v>448</v>
      </c>
      <c r="O351" s="264"/>
      <c r="P351" s="264"/>
      <c r="Q351" s="264"/>
      <c r="R351" s="37"/>
      <c r="T351" s="161" t="s">
        <v>21</v>
      </c>
      <c r="U351" s="44" t="s">
        <v>43</v>
      </c>
      <c r="V351" s="162">
        <v>0.84199999999999997</v>
      </c>
      <c r="W351" s="162">
        <f>V351*K351</f>
        <v>3.3679999999999999</v>
      </c>
      <c r="X351" s="162">
        <v>0</v>
      </c>
      <c r="Y351" s="162">
        <f>X351*K351</f>
        <v>0</v>
      </c>
      <c r="Z351" s="162">
        <v>0</v>
      </c>
      <c r="AA351" s="163">
        <f>Z351*K351</f>
        <v>0</v>
      </c>
      <c r="AR351" s="21" t="s">
        <v>144</v>
      </c>
      <c r="AT351" s="21" t="s">
        <v>140</v>
      </c>
      <c r="AU351" s="21" t="s">
        <v>96</v>
      </c>
      <c r="AY351" s="21" t="s">
        <v>139</v>
      </c>
      <c r="BE351" s="164">
        <f>IF(U351="základní",N351,0)</f>
        <v>448</v>
      </c>
      <c r="BF351" s="164">
        <f>IF(U351="snížená",N351,0)</f>
        <v>0</v>
      </c>
      <c r="BG351" s="164">
        <f>IF(U351="zákl. přenesená",N351,0)</f>
        <v>0</v>
      </c>
      <c r="BH351" s="164">
        <f>IF(U351="sníž. přenesená",N351,0)</f>
        <v>0</v>
      </c>
      <c r="BI351" s="164">
        <f>IF(U351="nulová",N351,0)</f>
        <v>0</v>
      </c>
      <c r="BJ351" s="21" t="s">
        <v>23</v>
      </c>
      <c r="BK351" s="164">
        <f>ROUND(L351*K351,2)</f>
        <v>448</v>
      </c>
      <c r="BL351" s="21" t="s">
        <v>144</v>
      </c>
      <c r="BM351" s="21" t="s">
        <v>490</v>
      </c>
    </row>
    <row r="352" spans="2:65" s="11" customFormat="1" ht="22.5" customHeight="1">
      <c r="B352" s="173"/>
      <c r="C352" s="174"/>
      <c r="D352" s="174"/>
      <c r="E352" s="175" t="s">
        <v>21</v>
      </c>
      <c r="F352" s="271" t="s">
        <v>481</v>
      </c>
      <c r="G352" s="272"/>
      <c r="H352" s="272"/>
      <c r="I352" s="272"/>
      <c r="J352" s="174"/>
      <c r="K352" s="176">
        <v>2</v>
      </c>
      <c r="L352" s="174"/>
      <c r="M352" s="174"/>
      <c r="N352" s="174"/>
      <c r="O352" s="174"/>
      <c r="P352" s="174"/>
      <c r="Q352" s="174"/>
      <c r="R352" s="177"/>
      <c r="T352" s="178"/>
      <c r="U352" s="174"/>
      <c r="V352" s="174"/>
      <c r="W352" s="174"/>
      <c r="X352" s="174"/>
      <c r="Y352" s="174"/>
      <c r="Z352" s="174"/>
      <c r="AA352" s="179"/>
      <c r="AT352" s="180" t="s">
        <v>147</v>
      </c>
      <c r="AU352" s="180" t="s">
        <v>96</v>
      </c>
      <c r="AV352" s="11" t="s">
        <v>96</v>
      </c>
      <c r="AW352" s="11" t="s">
        <v>35</v>
      </c>
      <c r="AX352" s="11" t="s">
        <v>78</v>
      </c>
      <c r="AY352" s="180" t="s">
        <v>139</v>
      </c>
    </row>
    <row r="353" spans="2:65" s="11" customFormat="1" ht="22.5" customHeight="1">
      <c r="B353" s="173"/>
      <c r="C353" s="174"/>
      <c r="D353" s="174"/>
      <c r="E353" s="175" t="s">
        <v>21</v>
      </c>
      <c r="F353" s="267" t="s">
        <v>486</v>
      </c>
      <c r="G353" s="268"/>
      <c r="H353" s="268"/>
      <c r="I353" s="268"/>
      <c r="J353" s="174"/>
      <c r="K353" s="176">
        <v>2</v>
      </c>
      <c r="L353" s="174"/>
      <c r="M353" s="174"/>
      <c r="N353" s="174"/>
      <c r="O353" s="174"/>
      <c r="P353" s="174"/>
      <c r="Q353" s="174"/>
      <c r="R353" s="177"/>
      <c r="T353" s="178"/>
      <c r="U353" s="174"/>
      <c r="V353" s="174"/>
      <c r="W353" s="174"/>
      <c r="X353" s="174"/>
      <c r="Y353" s="174"/>
      <c r="Z353" s="174"/>
      <c r="AA353" s="179"/>
      <c r="AT353" s="180" t="s">
        <v>147</v>
      </c>
      <c r="AU353" s="180" t="s">
        <v>96</v>
      </c>
      <c r="AV353" s="11" t="s">
        <v>96</v>
      </c>
      <c r="AW353" s="11" t="s">
        <v>35</v>
      </c>
      <c r="AX353" s="11" t="s">
        <v>78</v>
      </c>
      <c r="AY353" s="180" t="s">
        <v>139</v>
      </c>
    </row>
    <row r="354" spans="2:65" s="12" customFormat="1" ht="22.5" customHeight="1">
      <c r="B354" s="181"/>
      <c r="C354" s="182"/>
      <c r="D354" s="182"/>
      <c r="E354" s="183" t="s">
        <v>21</v>
      </c>
      <c r="F354" s="269" t="s">
        <v>156</v>
      </c>
      <c r="G354" s="270"/>
      <c r="H354" s="270"/>
      <c r="I354" s="270"/>
      <c r="J354" s="182"/>
      <c r="K354" s="184">
        <v>4</v>
      </c>
      <c r="L354" s="182"/>
      <c r="M354" s="182"/>
      <c r="N354" s="182"/>
      <c r="O354" s="182"/>
      <c r="P354" s="182"/>
      <c r="Q354" s="182"/>
      <c r="R354" s="185"/>
      <c r="T354" s="186"/>
      <c r="U354" s="182"/>
      <c r="V354" s="182"/>
      <c r="W354" s="182"/>
      <c r="X354" s="182"/>
      <c r="Y354" s="182"/>
      <c r="Z354" s="182"/>
      <c r="AA354" s="187"/>
      <c r="AT354" s="188" t="s">
        <v>147</v>
      </c>
      <c r="AU354" s="188" t="s">
        <v>96</v>
      </c>
      <c r="AV354" s="12" t="s">
        <v>144</v>
      </c>
      <c r="AW354" s="12" t="s">
        <v>35</v>
      </c>
      <c r="AX354" s="12" t="s">
        <v>23</v>
      </c>
      <c r="AY354" s="188" t="s">
        <v>139</v>
      </c>
    </row>
    <row r="355" spans="2:65" s="1" customFormat="1" ht="22.5" customHeight="1">
      <c r="B355" s="35"/>
      <c r="C355" s="157" t="s">
        <v>491</v>
      </c>
      <c r="D355" s="157" t="s">
        <v>140</v>
      </c>
      <c r="E355" s="158" t="s">
        <v>492</v>
      </c>
      <c r="F355" s="263" t="s">
        <v>493</v>
      </c>
      <c r="G355" s="263"/>
      <c r="H355" s="263"/>
      <c r="I355" s="263"/>
      <c r="J355" s="159" t="s">
        <v>214</v>
      </c>
      <c r="K355" s="160">
        <v>9.4120000000000008</v>
      </c>
      <c r="L355" s="264">
        <v>2820</v>
      </c>
      <c r="M355" s="264"/>
      <c r="N355" s="264">
        <f>ROUND(L355*K355,2)</f>
        <v>26541.84</v>
      </c>
      <c r="O355" s="264"/>
      <c r="P355" s="264"/>
      <c r="Q355" s="264"/>
      <c r="R355" s="37"/>
      <c r="T355" s="161" t="s">
        <v>21</v>
      </c>
      <c r="U355" s="44" t="s">
        <v>43</v>
      </c>
      <c r="V355" s="162">
        <v>1.319</v>
      </c>
      <c r="W355" s="162">
        <f>V355*K355</f>
        <v>12.414428000000001</v>
      </c>
      <c r="X355" s="162">
        <v>2.45329</v>
      </c>
      <c r="Y355" s="162">
        <f>X355*K355</f>
        <v>23.090365480000003</v>
      </c>
      <c r="Z355" s="162">
        <v>0</v>
      </c>
      <c r="AA355" s="163">
        <f>Z355*K355</f>
        <v>0</v>
      </c>
      <c r="AR355" s="21" t="s">
        <v>144</v>
      </c>
      <c r="AT355" s="21" t="s">
        <v>140</v>
      </c>
      <c r="AU355" s="21" t="s">
        <v>96</v>
      </c>
      <c r="AY355" s="21" t="s">
        <v>139</v>
      </c>
      <c r="BE355" s="164">
        <f>IF(U355="základní",N355,0)</f>
        <v>26541.84</v>
      </c>
      <c r="BF355" s="164">
        <f>IF(U355="snížená",N355,0)</f>
        <v>0</v>
      </c>
      <c r="BG355" s="164">
        <f>IF(U355="zákl. přenesená",N355,0)</f>
        <v>0</v>
      </c>
      <c r="BH355" s="164">
        <f>IF(U355="sníž. přenesená",N355,0)</f>
        <v>0</v>
      </c>
      <c r="BI355" s="164">
        <f>IF(U355="nulová",N355,0)</f>
        <v>0</v>
      </c>
      <c r="BJ355" s="21" t="s">
        <v>23</v>
      </c>
      <c r="BK355" s="164">
        <f>ROUND(L355*K355,2)</f>
        <v>26541.84</v>
      </c>
      <c r="BL355" s="21" t="s">
        <v>144</v>
      </c>
      <c r="BM355" s="21" t="s">
        <v>494</v>
      </c>
    </row>
    <row r="356" spans="2:65" s="10" customFormat="1" ht="22.5" customHeight="1">
      <c r="B356" s="165"/>
      <c r="C356" s="166"/>
      <c r="D356" s="166"/>
      <c r="E356" s="167" t="s">
        <v>21</v>
      </c>
      <c r="F356" s="265" t="s">
        <v>495</v>
      </c>
      <c r="G356" s="266"/>
      <c r="H356" s="266"/>
      <c r="I356" s="266"/>
      <c r="J356" s="166"/>
      <c r="K356" s="168" t="s">
        <v>21</v>
      </c>
      <c r="L356" s="166"/>
      <c r="M356" s="166"/>
      <c r="N356" s="166"/>
      <c r="O356" s="166"/>
      <c r="P356" s="166"/>
      <c r="Q356" s="166"/>
      <c r="R356" s="169"/>
      <c r="T356" s="170"/>
      <c r="U356" s="166"/>
      <c r="V356" s="166"/>
      <c r="W356" s="166"/>
      <c r="X356" s="166"/>
      <c r="Y356" s="166"/>
      <c r="Z356" s="166"/>
      <c r="AA356" s="171"/>
      <c r="AT356" s="172" t="s">
        <v>147</v>
      </c>
      <c r="AU356" s="172" t="s">
        <v>96</v>
      </c>
      <c r="AV356" s="10" t="s">
        <v>23</v>
      </c>
      <c r="AW356" s="10" t="s">
        <v>35</v>
      </c>
      <c r="AX356" s="10" t="s">
        <v>78</v>
      </c>
      <c r="AY356" s="172" t="s">
        <v>139</v>
      </c>
    </row>
    <row r="357" spans="2:65" s="11" customFormat="1" ht="44.25" customHeight="1">
      <c r="B357" s="173"/>
      <c r="C357" s="174"/>
      <c r="D357" s="174"/>
      <c r="E357" s="175" t="s">
        <v>21</v>
      </c>
      <c r="F357" s="267" t="s">
        <v>496</v>
      </c>
      <c r="G357" s="268"/>
      <c r="H357" s="268"/>
      <c r="I357" s="268"/>
      <c r="J357" s="174"/>
      <c r="K357" s="176">
        <v>9.4120000000000008</v>
      </c>
      <c r="L357" s="174"/>
      <c r="M357" s="174"/>
      <c r="N357" s="174"/>
      <c r="O357" s="174"/>
      <c r="P357" s="174"/>
      <c r="Q357" s="174"/>
      <c r="R357" s="177"/>
      <c r="T357" s="178"/>
      <c r="U357" s="174"/>
      <c r="V357" s="174"/>
      <c r="W357" s="174"/>
      <c r="X357" s="174"/>
      <c r="Y357" s="174"/>
      <c r="Z357" s="174"/>
      <c r="AA357" s="179"/>
      <c r="AT357" s="180" t="s">
        <v>147</v>
      </c>
      <c r="AU357" s="180" t="s">
        <v>96</v>
      </c>
      <c r="AV357" s="11" t="s">
        <v>96</v>
      </c>
      <c r="AW357" s="11" t="s">
        <v>35</v>
      </c>
      <c r="AX357" s="11" t="s">
        <v>23</v>
      </c>
      <c r="AY357" s="180" t="s">
        <v>139</v>
      </c>
    </row>
    <row r="358" spans="2:65" s="1" customFormat="1" ht="31.5" customHeight="1">
      <c r="B358" s="35"/>
      <c r="C358" s="157" t="s">
        <v>497</v>
      </c>
      <c r="D358" s="157" t="s">
        <v>140</v>
      </c>
      <c r="E358" s="158" t="s">
        <v>498</v>
      </c>
      <c r="F358" s="263" t="s">
        <v>499</v>
      </c>
      <c r="G358" s="263"/>
      <c r="H358" s="263"/>
      <c r="I358" s="263"/>
      <c r="J358" s="159" t="s">
        <v>214</v>
      </c>
      <c r="K358" s="160">
        <v>7.6109999999999998</v>
      </c>
      <c r="L358" s="264">
        <v>3290</v>
      </c>
      <c r="M358" s="264"/>
      <c r="N358" s="264">
        <f>ROUND(L358*K358,2)</f>
        <v>25040.19</v>
      </c>
      <c r="O358" s="264"/>
      <c r="P358" s="264"/>
      <c r="Q358" s="264"/>
      <c r="R358" s="37"/>
      <c r="T358" s="161" t="s">
        <v>21</v>
      </c>
      <c r="U358" s="44" t="s">
        <v>43</v>
      </c>
      <c r="V358" s="162">
        <v>1.319</v>
      </c>
      <c r="W358" s="162">
        <f>V358*K358</f>
        <v>10.038908999999999</v>
      </c>
      <c r="X358" s="162">
        <v>2.45329</v>
      </c>
      <c r="Y358" s="162">
        <f>X358*K358</f>
        <v>18.671990189999999</v>
      </c>
      <c r="Z358" s="162">
        <v>0</v>
      </c>
      <c r="AA358" s="163">
        <f>Z358*K358</f>
        <v>0</v>
      </c>
      <c r="AR358" s="21" t="s">
        <v>144</v>
      </c>
      <c r="AT358" s="21" t="s">
        <v>140</v>
      </c>
      <c r="AU358" s="21" t="s">
        <v>96</v>
      </c>
      <c r="AY358" s="21" t="s">
        <v>139</v>
      </c>
      <c r="BE358" s="164">
        <f>IF(U358="základní",N358,0)</f>
        <v>25040.19</v>
      </c>
      <c r="BF358" s="164">
        <f>IF(U358="snížená",N358,0)</f>
        <v>0</v>
      </c>
      <c r="BG358" s="164">
        <f>IF(U358="zákl. přenesená",N358,0)</f>
        <v>0</v>
      </c>
      <c r="BH358" s="164">
        <f>IF(U358="sníž. přenesená",N358,0)</f>
        <v>0</v>
      </c>
      <c r="BI358" s="164">
        <f>IF(U358="nulová",N358,0)</f>
        <v>0</v>
      </c>
      <c r="BJ358" s="21" t="s">
        <v>23</v>
      </c>
      <c r="BK358" s="164">
        <f>ROUND(L358*K358,2)</f>
        <v>25040.19</v>
      </c>
      <c r="BL358" s="21" t="s">
        <v>144</v>
      </c>
      <c r="BM358" s="21" t="s">
        <v>500</v>
      </c>
    </row>
    <row r="359" spans="2:65" s="10" customFormat="1" ht="22.5" customHeight="1">
      <c r="B359" s="165"/>
      <c r="C359" s="166"/>
      <c r="D359" s="166"/>
      <c r="E359" s="167" t="s">
        <v>21</v>
      </c>
      <c r="F359" s="265" t="s">
        <v>501</v>
      </c>
      <c r="G359" s="266"/>
      <c r="H359" s="266"/>
      <c r="I359" s="266"/>
      <c r="J359" s="166"/>
      <c r="K359" s="168" t="s">
        <v>21</v>
      </c>
      <c r="L359" s="166"/>
      <c r="M359" s="166"/>
      <c r="N359" s="166"/>
      <c r="O359" s="166"/>
      <c r="P359" s="166"/>
      <c r="Q359" s="166"/>
      <c r="R359" s="169"/>
      <c r="T359" s="170"/>
      <c r="U359" s="166"/>
      <c r="V359" s="166"/>
      <c r="W359" s="166"/>
      <c r="X359" s="166"/>
      <c r="Y359" s="166"/>
      <c r="Z359" s="166"/>
      <c r="AA359" s="171"/>
      <c r="AT359" s="172" t="s">
        <v>147</v>
      </c>
      <c r="AU359" s="172" t="s">
        <v>96</v>
      </c>
      <c r="AV359" s="10" t="s">
        <v>23</v>
      </c>
      <c r="AW359" s="10" t="s">
        <v>35</v>
      </c>
      <c r="AX359" s="10" t="s">
        <v>78</v>
      </c>
      <c r="AY359" s="172" t="s">
        <v>139</v>
      </c>
    </row>
    <row r="360" spans="2:65" s="11" customFormat="1" ht="44.25" customHeight="1">
      <c r="B360" s="173"/>
      <c r="C360" s="174"/>
      <c r="D360" s="174"/>
      <c r="E360" s="175" t="s">
        <v>21</v>
      </c>
      <c r="F360" s="267" t="s">
        <v>502</v>
      </c>
      <c r="G360" s="268"/>
      <c r="H360" s="268"/>
      <c r="I360" s="268"/>
      <c r="J360" s="174"/>
      <c r="K360" s="176">
        <v>7.6109999999999998</v>
      </c>
      <c r="L360" s="174"/>
      <c r="M360" s="174"/>
      <c r="N360" s="174"/>
      <c r="O360" s="174"/>
      <c r="P360" s="174"/>
      <c r="Q360" s="174"/>
      <c r="R360" s="177"/>
      <c r="T360" s="178"/>
      <c r="U360" s="174"/>
      <c r="V360" s="174"/>
      <c r="W360" s="174"/>
      <c r="X360" s="174"/>
      <c r="Y360" s="174"/>
      <c r="Z360" s="174"/>
      <c r="AA360" s="179"/>
      <c r="AT360" s="180" t="s">
        <v>147</v>
      </c>
      <c r="AU360" s="180" t="s">
        <v>96</v>
      </c>
      <c r="AV360" s="11" t="s">
        <v>96</v>
      </c>
      <c r="AW360" s="11" t="s">
        <v>35</v>
      </c>
      <c r="AX360" s="11" t="s">
        <v>23</v>
      </c>
      <c r="AY360" s="180" t="s">
        <v>139</v>
      </c>
    </row>
    <row r="361" spans="2:65" s="1" customFormat="1" ht="31.5" customHeight="1">
      <c r="B361" s="35"/>
      <c r="C361" s="157" t="s">
        <v>503</v>
      </c>
      <c r="D361" s="157" t="s">
        <v>140</v>
      </c>
      <c r="E361" s="158" t="s">
        <v>504</v>
      </c>
      <c r="F361" s="263" t="s">
        <v>505</v>
      </c>
      <c r="G361" s="263"/>
      <c r="H361" s="263"/>
      <c r="I361" s="263"/>
      <c r="J361" s="159" t="s">
        <v>311</v>
      </c>
      <c r="K361" s="160">
        <v>18.5</v>
      </c>
      <c r="L361" s="264">
        <v>560</v>
      </c>
      <c r="M361" s="264"/>
      <c r="N361" s="264">
        <f>ROUND(L361*K361,2)</f>
        <v>10360</v>
      </c>
      <c r="O361" s="264"/>
      <c r="P361" s="264"/>
      <c r="Q361" s="264"/>
      <c r="R361" s="37"/>
      <c r="T361" s="161" t="s">
        <v>21</v>
      </c>
      <c r="U361" s="44" t="s">
        <v>43</v>
      </c>
      <c r="V361" s="162">
        <v>0.84199999999999997</v>
      </c>
      <c r="W361" s="162">
        <f>V361*K361</f>
        <v>15.577</v>
      </c>
      <c r="X361" s="162">
        <v>0</v>
      </c>
      <c r="Y361" s="162">
        <f>X361*K361</f>
        <v>0</v>
      </c>
      <c r="Z361" s="162">
        <v>0</v>
      </c>
      <c r="AA361" s="163">
        <f>Z361*K361</f>
        <v>0</v>
      </c>
      <c r="AR361" s="21" t="s">
        <v>144</v>
      </c>
      <c r="AT361" s="21" t="s">
        <v>140</v>
      </c>
      <c r="AU361" s="21" t="s">
        <v>96</v>
      </c>
      <c r="AY361" s="21" t="s">
        <v>139</v>
      </c>
      <c r="BE361" s="164">
        <f>IF(U361="základní",N361,0)</f>
        <v>10360</v>
      </c>
      <c r="BF361" s="164">
        <f>IF(U361="snížená",N361,0)</f>
        <v>0</v>
      </c>
      <c r="BG361" s="164">
        <f>IF(U361="zákl. přenesená",N361,0)</f>
        <v>0</v>
      </c>
      <c r="BH361" s="164">
        <f>IF(U361="sníž. přenesená",N361,0)</f>
        <v>0</v>
      </c>
      <c r="BI361" s="164">
        <f>IF(U361="nulová",N361,0)</f>
        <v>0</v>
      </c>
      <c r="BJ361" s="21" t="s">
        <v>23</v>
      </c>
      <c r="BK361" s="164">
        <f>ROUND(L361*K361,2)</f>
        <v>10360</v>
      </c>
      <c r="BL361" s="21" t="s">
        <v>144</v>
      </c>
      <c r="BM361" s="21" t="s">
        <v>506</v>
      </c>
    </row>
    <row r="362" spans="2:65" s="11" customFormat="1" ht="22.5" customHeight="1">
      <c r="B362" s="173"/>
      <c r="C362" s="174"/>
      <c r="D362" s="174"/>
      <c r="E362" s="175" t="s">
        <v>21</v>
      </c>
      <c r="F362" s="271" t="s">
        <v>507</v>
      </c>
      <c r="G362" s="272"/>
      <c r="H362" s="272"/>
      <c r="I362" s="272"/>
      <c r="J362" s="174"/>
      <c r="K362" s="176">
        <v>9</v>
      </c>
      <c r="L362" s="174"/>
      <c r="M362" s="174"/>
      <c r="N362" s="174"/>
      <c r="O362" s="174"/>
      <c r="P362" s="174"/>
      <c r="Q362" s="174"/>
      <c r="R362" s="177"/>
      <c r="T362" s="178"/>
      <c r="U362" s="174"/>
      <c r="V362" s="174"/>
      <c r="W362" s="174"/>
      <c r="X362" s="174"/>
      <c r="Y362" s="174"/>
      <c r="Z362" s="174"/>
      <c r="AA362" s="179"/>
      <c r="AT362" s="180" t="s">
        <v>147</v>
      </c>
      <c r="AU362" s="180" t="s">
        <v>96</v>
      </c>
      <c r="AV362" s="11" t="s">
        <v>96</v>
      </c>
      <c r="AW362" s="11" t="s">
        <v>35</v>
      </c>
      <c r="AX362" s="11" t="s">
        <v>78</v>
      </c>
      <c r="AY362" s="180" t="s">
        <v>139</v>
      </c>
    </row>
    <row r="363" spans="2:65" s="11" customFormat="1" ht="22.5" customHeight="1">
      <c r="B363" s="173"/>
      <c r="C363" s="174"/>
      <c r="D363" s="174"/>
      <c r="E363" s="175" t="s">
        <v>21</v>
      </c>
      <c r="F363" s="267" t="s">
        <v>508</v>
      </c>
      <c r="G363" s="268"/>
      <c r="H363" s="268"/>
      <c r="I363" s="268"/>
      <c r="J363" s="174"/>
      <c r="K363" s="176">
        <v>9.5</v>
      </c>
      <c r="L363" s="174"/>
      <c r="M363" s="174"/>
      <c r="N363" s="174"/>
      <c r="O363" s="174"/>
      <c r="P363" s="174"/>
      <c r="Q363" s="174"/>
      <c r="R363" s="177"/>
      <c r="T363" s="178"/>
      <c r="U363" s="174"/>
      <c r="V363" s="174"/>
      <c r="W363" s="174"/>
      <c r="X363" s="174"/>
      <c r="Y363" s="174"/>
      <c r="Z363" s="174"/>
      <c r="AA363" s="179"/>
      <c r="AT363" s="180" t="s">
        <v>147</v>
      </c>
      <c r="AU363" s="180" t="s">
        <v>96</v>
      </c>
      <c r="AV363" s="11" t="s">
        <v>96</v>
      </c>
      <c r="AW363" s="11" t="s">
        <v>35</v>
      </c>
      <c r="AX363" s="11" t="s">
        <v>78</v>
      </c>
      <c r="AY363" s="180" t="s">
        <v>139</v>
      </c>
    </row>
    <row r="364" spans="2:65" s="12" customFormat="1" ht="22.5" customHeight="1">
      <c r="B364" s="181"/>
      <c r="C364" s="182"/>
      <c r="D364" s="182"/>
      <c r="E364" s="183" t="s">
        <v>21</v>
      </c>
      <c r="F364" s="269" t="s">
        <v>156</v>
      </c>
      <c r="G364" s="270"/>
      <c r="H364" s="270"/>
      <c r="I364" s="270"/>
      <c r="J364" s="182"/>
      <c r="K364" s="184">
        <v>18.5</v>
      </c>
      <c r="L364" s="182"/>
      <c r="M364" s="182"/>
      <c r="N364" s="182"/>
      <c r="O364" s="182"/>
      <c r="P364" s="182"/>
      <c r="Q364" s="182"/>
      <c r="R364" s="185"/>
      <c r="T364" s="186"/>
      <c r="U364" s="182"/>
      <c r="V364" s="182"/>
      <c r="W364" s="182"/>
      <c r="X364" s="182"/>
      <c r="Y364" s="182"/>
      <c r="Z364" s="182"/>
      <c r="AA364" s="187"/>
      <c r="AT364" s="188" t="s">
        <v>147</v>
      </c>
      <c r="AU364" s="188" t="s">
        <v>96</v>
      </c>
      <c r="AV364" s="12" t="s">
        <v>144</v>
      </c>
      <c r="AW364" s="12" t="s">
        <v>35</v>
      </c>
      <c r="AX364" s="12" t="s">
        <v>23</v>
      </c>
      <c r="AY364" s="188" t="s">
        <v>139</v>
      </c>
    </row>
    <row r="365" spans="2:65" s="9" customFormat="1" ht="29.85" customHeight="1">
      <c r="B365" s="146"/>
      <c r="C365" s="147"/>
      <c r="D365" s="156" t="s">
        <v>115</v>
      </c>
      <c r="E365" s="156"/>
      <c r="F365" s="156"/>
      <c r="G365" s="156"/>
      <c r="H365" s="156"/>
      <c r="I365" s="156"/>
      <c r="J365" s="156"/>
      <c r="K365" s="156"/>
      <c r="L365" s="156"/>
      <c r="M365" s="156"/>
      <c r="N365" s="284">
        <f>BK365</f>
        <v>683408.48999999987</v>
      </c>
      <c r="O365" s="285"/>
      <c r="P365" s="285"/>
      <c r="Q365" s="285"/>
      <c r="R365" s="149"/>
      <c r="T365" s="150"/>
      <c r="U365" s="147"/>
      <c r="V365" s="147"/>
      <c r="W365" s="151">
        <f>SUM(W366:W445)</f>
        <v>302.06575499999991</v>
      </c>
      <c r="X365" s="147"/>
      <c r="Y365" s="151">
        <f>SUM(Y366:Y445)</f>
        <v>80.135739360000002</v>
      </c>
      <c r="Z365" s="147"/>
      <c r="AA365" s="152">
        <f>SUM(AA366:AA445)</f>
        <v>20.47</v>
      </c>
      <c r="AR365" s="153" t="s">
        <v>23</v>
      </c>
      <c r="AT365" s="154" t="s">
        <v>77</v>
      </c>
      <c r="AU365" s="154" t="s">
        <v>23</v>
      </c>
      <c r="AY365" s="153" t="s">
        <v>139</v>
      </c>
      <c r="BK365" s="155">
        <f>SUM(BK366:BK445)</f>
        <v>683408.48999999987</v>
      </c>
    </row>
    <row r="366" spans="2:65" s="1" customFormat="1" ht="31.5" customHeight="1">
      <c r="B366" s="35"/>
      <c r="C366" s="157" t="s">
        <v>509</v>
      </c>
      <c r="D366" s="157" t="s">
        <v>140</v>
      </c>
      <c r="E366" s="158" t="s">
        <v>510</v>
      </c>
      <c r="F366" s="263" t="s">
        <v>511</v>
      </c>
      <c r="G366" s="263"/>
      <c r="H366" s="263"/>
      <c r="I366" s="263"/>
      <c r="J366" s="159" t="s">
        <v>239</v>
      </c>
      <c r="K366" s="160">
        <v>646.79300000000001</v>
      </c>
      <c r="L366" s="264">
        <v>39.1</v>
      </c>
      <c r="M366" s="264"/>
      <c r="N366" s="264">
        <f>ROUND(L366*K366,2)</f>
        <v>25289.61</v>
      </c>
      <c r="O366" s="264"/>
      <c r="P366" s="264"/>
      <c r="Q366" s="264"/>
      <c r="R366" s="37"/>
      <c r="T366" s="161" t="s">
        <v>21</v>
      </c>
      <c r="U366" s="44" t="s">
        <v>43</v>
      </c>
      <c r="V366" s="162">
        <v>0.03</v>
      </c>
      <c r="W366" s="162">
        <f>V366*K366</f>
        <v>19.403790000000001</v>
      </c>
      <c r="X366" s="162">
        <v>0</v>
      </c>
      <c r="Y366" s="162">
        <f>X366*K366</f>
        <v>0</v>
      </c>
      <c r="Z366" s="162">
        <v>0</v>
      </c>
      <c r="AA366" s="163">
        <f>Z366*K366</f>
        <v>0</v>
      </c>
      <c r="AR366" s="21" t="s">
        <v>144</v>
      </c>
      <c r="AT366" s="21" t="s">
        <v>140</v>
      </c>
      <c r="AU366" s="21" t="s">
        <v>96</v>
      </c>
      <c r="AY366" s="21" t="s">
        <v>139</v>
      </c>
      <c r="BE366" s="164">
        <f>IF(U366="základní",N366,0)</f>
        <v>25289.61</v>
      </c>
      <c r="BF366" s="164">
        <f>IF(U366="snížená",N366,0)</f>
        <v>0</v>
      </c>
      <c r="BG366" s="164">
        <f>IF(U366="zákl. přenesená",N366,0)</f>
        <v>0</v>
      </c>
      <c r="BH366" s="164">
        <f>IF(U366="sníž. přenesená",N366,0)</f>
        <v>0</v>
      </c>
      <c r="BI366" s="164">
        <f>IF(U366="nulová",N366,0)</f>
        <v>0</v>
      </c>
      <c r="BJ366" s="21" t="s">
        <v>23</v>
      </c>
      <c r="BK366" s="164">
        <f>ROUND(L366*K366,2)</f>
        <v>25289.61</v>
      </c>
      <c r="BL366" s="21" t="s">
        <v>144</v>
      </c>
      <c r="BM366" s="21" t="s">
        <v>512</v>
      </c>
    </row>
    <row r="367" spans="2:65" s="11" customFormat="1" ht="31.5" customHeight="1">
      <c r="B367" s="173"/>
      <c r="C367" s="174"/>
      <c r="D367" s="174"/>
      <c r="E367" s="175" t="s">
        <v>21</v>
      </c>
      <c r="F367" s="271" t="s">
        <v>513</v>
      </c>
      <c r="G367" s="272"/>
      <c r="H367" s="272"/>
      <c r="I367" s="272"/>
      <c r="J367" s="174"/>
      <c r="K367" s="176">
        <v>646.79300000000001</v>
      </c>
      <c r="L367" s="174"/>
      <c r="M367" s="174"/>
      <c r="N367" s="174"/>
      <c r="O367" s="174"/>
      <c r="P367" s="174"/>
      <c r="Q367" s="174"/>
      <c r="R367" s="177"/>
      <c r="T367" s="178"/>
      <c r="U367" s="174"/>
      <c r="V367" s="174"/>
      <c r="W367" s="174"/>
      <c r="X367" s="174"/>
      <c r="Y367" s="174"/>
      <c r="Z367" s="174"/>
      <c r="AA367" s="179"/>
      <c r="AT367" s="180" t="s">
        <v>147</v>
      </c>
      <c r="AU367" s="180" t="s">
        <v>96</v>
      </c>
      <c r="AV367" s="11" t="s">
        <v>96</v>
      </c>
      <c r="AW367" s="11" t="s">
        <v>35</v>
      </c>
      <c r="AX367" s="11" t="s">
        <v>23</v>
      </c>
      <c r="AY367" s="180" t="s">
        <v>139</v>
      </c>
    </row>
    <row r="368" spans="2:65" s="1" customFormat="1" ht="31.5" customHeight="1">
      <c r="B368" s="35"/>
      <c r="C368" s="157" t="s">
        <v>514</v>
      </c>
      <c r="D368" s="157" t="s">
        <v>140</v>
      </c>
      <c r="E368" s="158" t="s">
        <v>515</v>
      </c>
      <c r="F368" s="263" t="s">
        <v>516</v>
      </c>
      <c r="G368" s="263"/>
      <c r="H368" s="263"/>
      <c r="I368" s="263"/>
      <c r="J368" s="159" t="s">
        <v>239</v>
      </c>
      <c r="K368" s="160">
        <v>12289.066999999999</v>
      </c>
      <c r="L368" s="264">
        <v>8.7200000000000006</v>
      </c>
      <c r="M368" s="264"/>
      <c r="N368" s="264">
        <f>ROUND(L368*K368,2)</f>
        <v>107160.66</v>
      </c>
      <c r="O368" s="264"/>
      <c r="P368" s="264"/>
      <c r="Q368" s="264"/>
      <c r="R368" s="37"/>
      <c r="T368" s="161" t="s">
        <v>21</v>
      </c>
      <c r="U368" s="44" t="s">
        <v>43</v>
      </c>
      <c r="V368" s="162">
        <v>2E-3</v>
      </c>
      <c r="W368" s="162">
        <f>V368*K368</f>
        <v>24.578133999999999</v>
      </c>
      <c r="X368" s="162">
        <v>0</v>
      </c>
      <c r="Y368" s="162">
        <f>X368*K368</f>
        <v>0</v>
      </c>
      <c r="Z368" s="162">
        <v>0</v>
      </c>
      <c r="AA368" s="163">
        <f>Z368*K368</f>
        <v>0</v>
      </c>
      <c r="AR368" s="21" t="s">
        <v>144</v>
      </c>
      <c r="AT368" s="21" t="s">
        <v>140</v>
      </c>
      <c r="AU368" s="21" t="s">
        <v>96</v>
      </c>
      <c r="AY368" s="21" t="s">
        <v>139</v>
      </c>
      <c r="BE368" s="164">
        <f>IF(U368="základní",N368,0)</f>
        <v>107160.66</v>
      </c>
      <c r="BF368" s="164">
        <f>IF(U368="snížená",N368,0)</f>
        <v>0</v>
      </c>
      <c r="BG368" s="164">
        <f>IF(U368="zákl. přenesená",N368,0)</f>
        <v>0</v>
      </c>
      <c r="BH368" s="164">
        <f>IF(U368="sníž. přenesená",N368,0)</f>
        <v>0</v>
      </c>
      <c r="BI368" s="164">
        <f>IF(U368="nulová",N368,0)</f>
        <v>0</v>
      </c>
      <c r="BJ368" s="21" t="s">
        <v>23</v>
      </c>
      <c r="BK368" s="164">
        <f>ROUND(L368*K368,2)</f>
        <v>107160.66</v>
      </c>
      <c r="BL368" s="21" t="s">
        <v>144</v>
      </c>
      <c r="BM368" s="21" t="s">
        <v>517</v>
      </c>
    </row>
    <row r="369" spans="2:65" s="11" customFormat="1" ht="22.5" customHeight="1">
      <c r="B369" s="173"/>
      <c r="C369" s="174"/>
      <c r="D369" s="174"/>
      <c r="E369" s="175" t="s">
        <v>21</v>
      </c>
      <c r="F369" s="271" t="s">
        <v>518</v>
      </c>
      <c r="G369" s="272"/>
      <c r="H369" s="272"/>
      <c r="I369" s="272"/>
      <c r="J369" s="174"/>
      <c r="K369" s="176">
        <v>12289.066999999999</v>
      </c>
      <c r="L369" s="174"/>
      <c r="M369" s="174"/>
      <c r="N369" s="174"/>
      <c r="O369" s="174"/>
      <c r="P369" s="174"/>
      <c r="Q369" s="174"/>
      <c r="R369" s="177"/>
      <c r="T369" s="178"/>
      <c r="U369" s="174"/>
      <c r="V369" s="174"/>
      <c r="W369" s="174"/>
      <c r="X369" s="174"/>
      <c r="Y369" s="174"/>
      <c r="Z369" s="174"/>
      <c r="AA369" s="179"/>
      <c r="AT369" s="180" t="s">
        <v>147</v>
      </c>
      <c r="AU369" s="180" t="s">
        <v>96</v>
      </c>
      <c r="AV369" s="11" t="s">
        <v>96</v>
      </c>
      <c r="AW369" s="11" t="s">
        <v>35</v>
      </c>
      <c r="AX369" s="11" t="s">
        <v>23</v>
      </c>
      <c r="AY369" s="180" t="s">
        <v>139</v>
      </c>
    </row>
    <row r="370" spans="2:65" s="1" customFormat="1" ht="31.5" customHeight="1">
      <c r="B370" s="35"/>
      <c r="C370" s="157" t="s">
        <v>519</v>
      </c>
      <c r="D370" s="157" t="s">
        <v>140</v>
      </c>
      <c r="E370" s="158" t="s">
        <v>520</v>
      </c>
      <c r="F370" s="263" t="s">
        <v>521</v>
      </c>
      <c r="G370" s="263"/>
      <c r="H370" s="263"/>
      <c r="I370" s="263"/>
      <c r="J370" s="159" t="s">
        <v>239</v>
      </c>
      <c r="K370" s="160">
        <v>314.09899999999999</v>
      </c>
      <c r="L370" s="264">
        <v>44</v>
      </c>
      <c r="M370" s="264"/>
      <c r="N370" s="264">
        <f>ROUND(L370*K370,2)</f>
        <v>13820.36</v>
      </c>
      <c r="O370" s="264"/>
      <c r="P370" s="264"/>
      <c r="Q370" s="264"/>
      <c r="R370" s="37"/>
      <c r="T370" s="161" t="s">
        <v>21</v>
      </c>
      <c r="U370" s="44" t="s">
        <v>43</v>
      </c>
      <c r="V370" s="162">
        <v>3.2000000000000001E-2</v>
      </c>
      <c r="W370" s="162">
        <f>V370*K370</f>
        <v>10.051168000000001</v>
      </c>
      <c r="X370" s="162">
        <v>0</v>
      </c>
      <c r="Y370" s="162">
        <f>X370*K370</f>
        <v>0</v>
      </c>
      <c r="Z370" s="162">
        <v>0</v>
      </c>
      <c r="AA370" s="163">
        <f>Z370*K370</f>
        <v>0</v>
      </c>
      <c r="AR370" s="21" t="s">
        <v>144</v>
      </c>
      <c r="AT370" s="21" t="s">
        <v>140</v>
      </c>
      <c r="AU370" s="21" t="s">
        <v>96</v>
      </c>
      <c r="AY370" s="21" t="s">
        <v>139</v>
      </c>
      <c r="BE370" s="164">
        <f>IF(U370="základní",N370,0)</f>
        <v>13820.36</v>
      </c>
      <c r="BF370" s="164">
        <f>IF(U370="snížená",N370,0)</f>
        <v>0</v>
      </c>
      <c r="BG370" s="164">
        <f>IF(U370="zákl. přenesená",N370,0)</f>
        <v>0</v>
      </c>
      <c r="BH370" s="164">
        <f>IF(U370="sníž. přenesená",N370,0)</f>
        <v>0</v>
      </c>
      <c r="BI370" s="164">
        <f>IF(U370="nulová",N370,0)</f>
        <v>0</v>
      </c>
      <c r="BJ370" s="21" t="s">
        <v>23</v>
      </c>
      <c r="BK370" s="164">
        <f>ROUND(L370*K370,2)</f>
        <v>13820.36</v>
      </c>
      <c r="BL370" s="21" t="s">
        <v>144</v>
      </c>
      <c r="BM370" s="21" t="s">
        <v>522</v>
      </c>
    </row>
    <row r="371" spans="2:65" s="11" customFormat="1" ht="22.5" customHeight="1">
      <c r="B371" s="173"/>
      <c r="C371" s="174"/>
      <c r="D371" s="174"/>
      <c r="E371" s="175" t="s">
        <v>21</v>
      </c>
      <c r="F371" s="271" t="s">
        <v>523</v>
      </c>
      <c r="G371" s="272"/>
      <c r="H371" s="272"/>
      <c r="I371" s="272"/>
      <c r="J371" s="174"/>
      <c r="K371" s="176">
        <v>314.09899999999999</v>
      </c>
      <c r="L371" s="174"/>
      <c r="M371" s="174"/>
      <c r="N371" s="174"/>
      <c r="O371" s="174"/>
      <c r="P371" s="174"/>
      <c r="Q371" s="174"/>
      <c r="R371" s="177"/>
      <c r="T371" s="178"/>
      <c r="U371" s="174"/>
      <c r="V371" s="174"/>
      <c r="W371" s="174"/>
      <c r="X371" s="174"/>
      <c r="Y371" s="174"/>
      <c r="Z371" s="174"/>
      <c r="AA371" s="179"/>
      <c r="AT371" s="180" t="s">
        <v>147</v>
      </c>
      <c r="AU371" s="180" t="s">
        <v>96</v>
      </c>
      <c r="AV371" s="11" t="s">
        <v>96</v>
      </c>
      <c r="AW371" s="11" t="s">
        <v>35</v>
      </c>
      <c r="AX371" s="11" t="s">
        <v>23</v>
      </c>
      <c r="AY371" s="180" t="s">
        <v>139</v>
      </c>
    </row>
    <row r="372" spans="2:65" s="1" customFormat="1" ht="31.5" customHeight="1">
      <c r="B372" s="35"/>
      <c r="C372" s="157" t="s">
        <v>524</v>
      </c>
      <c r="D372" s="157" t="s">
        <v>140</v>
      </c>
      <c r="E372" s="158" t="s">
        <v>525</v>
      </c>
      <c r="F372" s="263" t="s">
        <v>526</v>
      </c>
      <c r="G372" s="263"/>
      <c r="H372" s="263"/>
      <c r="I372" s="263"/>
      <c r="J372" s="159" t="s">
        <v>239</v>
      </c>
      <c r="K372" s="160">
        <v>5967.8810000000003</v>
      </c>
      <c r="L372" s="264">
        <v>11.1</v>
      </c>
      <c r="M372" s="264"/>
      <c r="N372" s="264">
        <f>ROUND(L372*K372,2)</f>
        <v>66243.48</v>
      </c>
      <c r="O372" s="264"/>
      <c r="P372" s="264"/>
      <c r="Q372" s="264"/>
      <c r="R372" s="37"/>
      <c r="T372" s="161" t="s">
        <v>21</v>
      </c>
      <c r="U372" s="44" t="s">
        <v>43</v>
      </c>
      <c r="V372" s="162">
        <v>3.0000000000000001E-3</v>
      </c>
      <c r="W372" s="162">
        <f>V372*K372</f>
        <v>17.903643000000002</v>
      </c>
      <c r="X372" s="162">
        <v>0</v>
      </c>
      <c r="Y372" s="162">
        <f>X372*K372</f>
        <v>0</v>
      </c>
      <c r="Z372" s="162">
        <v>0</v>
      </c>
      <c r="AA372" s="163">
        <f>Z372*K372</f>
        <v>0</v>
      </c>
      <c r="AR372" s="21" t="s">
        <v>144</v>
      </c>
      <c r="AT372" s="21" t="s">
        <v>140</v>
      </c>
      <c r="AU372" s="21" t="s">
        <v>96</v>
      </c>
      <c r="AY372" s="21" t="s">
        <v>139</v>
      </c>
      <c r="BE372" s="164">
        <f>IF(U372="základní",N372,0)</f>
        <v>66243.48</v>
      </c>
      <c r="BF372" s="164">
        <f>IF(U372="snížená",N372,0)</f>
        <v>0</v>
      </c>
      <c r="BG372" s="164">
        <f>IF(U372="zákl. přenesená",N372,0)</f>
        <v>0</v>
      </c>
      <c r="BH372" s="164">
        <f>IF(U372="sníž. přenesená",N372,0)</f>
        <v>0</v>
      </c>
      <c r="BI372" s="164">
        <f>IF(U372="nulová",N372,0)</f>
        <v>0</v>
      </c>
      <c r="BJ372" s="21" t="s">
        <v>23</v>
      </c>
      <c r="BK372" s="164">
        <f>ROUND(L372*K372,2)</f>
        <v>66243.48</v>
      </c>
      <c r="BL372" s="21" t="s">
        <v>144</v>
      </c>
      <c r="BM372" s="21" t="s">
        <v>527</v>
      </c>
    </row>
    <row r="373" spans="2:65" s="11" customFormat="1" ht="22.5" customHeight="1">
      <c r="B373" s="173"/>
      <c r="C373" s="174"/>
      <c r="D373" s="174"/>
      <c r="E373" s="175" t="s">
        <v>21</v>
      </c>
      <c r="F373" s="271" t="s">
        <v>528</v>
      </c>
      <c r="G373" s="272"/>
      <c r="H373" s="272"/>
      <c r="I373" s="272"/>
      <c r="J373" s="174"/>
      <c r="K373" s="176">
        <v>5967.8810000000003</v>
      </c>
      <c r="L373" s="174"/>
      <c r="M373" s="174"/>
      <c r="N373" s="174"/>
      <c r="O373" s="174"/>
      <c r="P373" s="174"/>
      <c r="Q373" s="174"/>
      <c r="R373" s="177"/>
      <c r="T373" s="178"/>
      <c r="U373" s="174"/>
      <c r="V373" s="174"/>
      <c r="W373" s="174"/>
      <c r="X373" s="174"/>
      <c r="Y373" s="174"/>
      <c r="Z373" s="174"/>
      <c r="AA373" s="179"/>
      <c r="AT373" s="180" t="s">
        <v>147</v>
      </c>
      <c r="AU373" s="180" t="s">
        <v>96</v>
      </c>
      <c r="AV373" s="11" t="s">
        <v>96</v>
      </c>
      <c r="AW373" s="11" t="s">
        <v>35</v>
      </c>
      <c r="AX373" s="11" t="s">
        <v>23</v>
      </c>
      <c r="AY373" s="180" t="s">
        <v>139</v>
      </c>
    </row>
    <row r="374" spans="2:65" s="1" customFormat="1" ht="31.5" customHeight="1">
      <c r="B374" s="35"/>
      <c r="C374" s="157" t="s">
        <v>529</v>
      </c>
      <c r="D374" s="157" t="s">
        <v>140</v>
      </c>
      <c r="E374" s="158" t="s">
        <v>530</v>
      </c>
      <c r="F374" s="263" t="s">
        <v>531</v>
      </c>
      <c r="G374" s="263"/>
      <c r="H374" s="263"/>
      <c r="I374" s="263"/>
      <c r="J374" s="159" t="s">
        <v>239</v>
      </c>
      <c r="K374" s="160">
        <v>370.61</v>
      </c>
      <c r="L374" s="264">
        <v>125</v>
      </c>
      <c r="M374" s="264"/>
      <c r="N374" s="264">
        <f>ROUND(L374*K374,2)</f>
        <v>46326.25</v>
      </c>
      <c r="O374" s="264"/>
      <c r="P374" s="264"/>
      <c r="Q374" s="264"/>
      <c r="R374" s="37"/>
      <c r="T374" s="161" t="s">
        <v>21</v>
      </c>
      <c r="U374" s="44" t="s">
        <v>43</v>
      </c>
      <c r="V374" s="162">
        <v>0</v>
      </c>
      <c r="W374" s="162">
        <f>V374*K374</f>
        <v>0</v>
      </c>
      <c r="X374" s="162">
        <v>0</v>
      </c>
      <c r="Y374" s="162">
        <f>X374*K374</f>
        <v>0</v>
      </c>
      <c r="Z374" s="162">
        <v>0</v>
      </c>
      <c r="AA374" s="163">
        <f>Z374*K374</f>
        <v>0</v>
      </c>
      <c r="AR374" s="21" t="s">
        <v>144</v>
      </c>
      <c r="AT374" s="21" t="s">
        <v>140</v>
      </c>
      <c r="AU374" s="21" t="s">
        <v>96</v>
      </c>
      <c r="AY374" s="21" t="s">
        <v>139</v>
      </c>
      <c r="BE374" s="164">
        <f>IF(U374="základní",N374,0)</f>
        <v>46326.25</v>
      </c>
      <c r="BF374" s="164">
        <f>IF(U374="snížená",N374,0)</f>
        <v>0</v>
      </c>
      <c r="BG374" s="164">
        <f>IF(U374="zákl. přenesená",N374,0)</f>
        <v>0</v>
      </c>
      <c r="BH374" s="164">
        <f>IF(U374="sníž. přenesená",N374,0)</f>
        <v>0</v>
      </c>
      <c r="BI374" s="164">
        <f>IF(U374="nulová",N374,0)</f>
        <v>0</v>
      </c>
      <c r="BJ374" s="21" t="s">
        <v>23</v>
      </c>
      <c r="BK374" s="164">
        <f>ROUND(L374*K374,2)</f>
        <v>46326.25</v>
      </c>
      <c r="BL374" s="21" t="s">
        <v>144</v>
      </c>
      <c r="BM374" s="21" t="s">
        <v>532</v>
      </c>
    </row>
    <row r="375" spans="2:65" s="11" customFormat="1" ht="22.5" customHeight="1">
      <c r="B375" s="173"/>
      <c r="C375" s="174"/>
      <c r="D375" s="174"/>
      <c r="E375" s="175" t="s">
        <v>21</v>
      </c>
      <c r="F375" s="271" t="s">
        <v>533</v>
      </c>
      <c r="G375" s="272"/>
      <c r="H375" s="272"/>
      <c r="I375" s="272"/>
      <c r="J375" s="174"/>
      <c r="K375" s="176">
        <v>370.61</v>
      </c>
      <c r="L375" s="174"/>
      <c r="M375" s="174"/>
      <c r="N375" s="174"/>
      <c r="O375" s="174"/>
      <c r="P375" s="174"/>
      <c r="Q375" s="174"/>
      <c r="R375" s="177"/>
      <c r="T375" s="178"/>
      <c r="U375" s="174"/>
      <c r="V375" s="174"/>
      <c r="W375" s="174"/>
      <c r="X375" s="174"/>
      <c r="Y375" s="174"/>
      <c r="Z375" s="174"/>
      <c r="AA375" s="179"/>
      <c r="AT375" s="180" t="s">
        <v>147</v>
      </c>
      <c r="AU375" s="180" t="s">
        <v>96</v>
      </c>
      <c r="AV375" s="11" t="s">
        <v>96</v>
      </c>
      <c r="AW375" s="11" t="s">
        <v>35</v>
      </c>
      <c r="AX375" s="11" t="s">
        <v>23</v>
      </c>
      <c r="AY375" s="180" t="s">
        <v>139</v>
      </c>
    </row>
    <row r="376" spans="2:65" s="1" customFormat="1" ht="31.5" customHeight="1">
      <c r="B376" s="35"/>
      <c r="C376" s="157" t="s">
        <v>534</v>
      </c>
      <c r="D376" s="157" t="s">
        <v>140</v>
      </c>
      <c r="E376" s="158" t="s">
        <v>535</v>
      </c>
      <c r="F376" s="263" t="s">
        <v>536</v>
      </c>
      <c r="G376" s="263"/>
      <c r="H376" s="263"/>
      <c r="I376" s="263"/>
      <c r="J376" s="159" t="s">
        <v>239</v>
      </c>
      <c r="K376" s="160">
        <v>226.72499999999999</v>
      </c>
      <c r="L376" s="264">
        <v>155</v>
      </c>
      <c r="M376" s="264"/>
      <c r="N376" s="264">
        <f>ROUND(L376*K376,2)</f>
        <v>35142.379999999997</v>
      </c>
      <c r="O376" s="264"/>
      <c r="P376" s="264"/>
      <c r="Q376" s="264"/>
      <c r="R376" s="37"/>
      <c r="T376" s="161" t="s">
        <v>21</v>
      </c>
      <c r="U376" s="44" t="s">
        <v>43</v>
      </c>
      <c r="V376" s="162">
        <v>0</v>
      </c>
      <c r="W376" s="162">
        <f>V376*K376</f>
        <v>0</v>
      </c>
      <c r="X376" s="162">
        <v>0</v>
      </c>
      <c r="Y376" s="162">
        <f>X376*K376</f>
        <v>0</v>
      </c>
      <c r="Z376" s="162">
        <v>0</v>
      </c>
      <c r="AA376" s="163">
        <f>Z376*K376</f>
        <v>0</v>
      </c>
      <c r="AR376" s="21" t="s">
        <v>144</v>
      </c>
      <c r="AT376" s="21" t="s">
        <v>140</v>
      </c>
      <c r="AU376" s="21" t="s">
        <v>96</v>
      </c>
      <c r="AY376" s="21" t="s">
        <v>139</v>
      </c>
      <c r="BE376" s="164">
        <f>IF(U376="základní",N376,0)</f>
        <v>35142.379999999997</v>
      </c>
      <c r="BF376" s="164">
        <f>IF(U376="snížená",N376,0)</f>
        <v>0</v>
      </c>
      <c r="BG376" s="164">
        <f>IF(U376="zákl. přenesená",N376,0)</f>
        <v>0</v>
      </c>
      <c r="BH376" s="164">
        <f>IF(U376="sníž. přenesená",N376,0)</f>
        <v>0</v>
      </c>
      <c r="BI376" s="164">
        <f>IF(U376="nulová",N376,0)</f>
        <v>0</v>
      </c>
      <c r="BJ376" s="21" t="s">
        <v>23</v>
      </c>
      <c r="BK376" s="164">
        <f>ROUND(L376*K376,2)</f>
        <v>35142.379999999997</v>
      </c>
      <c r="BL376" s="21" t="s">
        <v>144</v>
      </c>
      <c r="BM376" s="21" t="s">
        <v>537</v>
      </c>
    </row>
    <row r="377" spans="2:65" s="11" customFormat="1" ht="22.5" customHeight="1">
      <c r="B377" s="173"/>
      <c r="C377" s="174"/>
      <c r="D377" s="174"/>
      <c r="E377" s="175" t="s">
        <v>21</v>
      </c>
      <c r="F377" s="271" t="s">
        <v>538</v>
      </c>
      <c r="G377" s="272"/>
      <c r="H377" s="272"/>
      <c r="I377" s="272"/>
      <c r="J377" s="174"/>
      <c r="K377" s="176">
        <v>226.72499999999999</v>
      </c>
      <c r="L377" s="174"/>
      <c r="M377" s="174"/>
      <c r="N377" s="174"/>
      <c r="O377" s="174"/>
      <c r="P377" s="174"/>
      <c r="Q377" s="174"/>
      <c r="R377" s="177"/>
      <c r="T377" s="178"/>
      <c r="U377" s="174"/>
      <c r="V377" s="174"/>
      <c r="W377" s="174"/>
      <c r="X377" s="174"/>
      <c r="Y377" s="174"/>
      <c r="Z377" s="174"/>
      <c r="AA377" s="179"/>
      <c r="AT377" s="180" t="s">
        <v>147</v>
      </c>
      <c r="AU377" s="180" t="s">
        <v>96</v>
      </c>
      <c r="AV377" s="11" t="s">
        <v>96</v>
      </c>
      <c r="AW377" s="11" t="s">
        <v>35</v>
      </c>
      <c r="AX377" s="11" t="s">
        <v>23</v>
      </c>
      <c r="AY377" s="180" t="s">
        <v>139</v>
      </c>
    </row>
    <row r="378" spans="2:65" s="1" customFormat="1" ht="31.5" customHeight="1">
      <c r="B378" s="35"/>
      <c r="C378" s="157" t="s">
        <v>539</v>
      </c>
      <c r="D378" s="157" t="s">
        <v>140</v>
      </c>
      <c r="E378" s="158" t="s">
        <v>540</v>
      </c>
      <c r="F378" s="263" t="s">
        <v>541</v>
      </c>
      <c r="G378" s="263"/>
      <c r="H378" s="263"/>
      <c r="I378" s="263"/>
      <c r="J378" s="159" t="s">
        <v>239</v>
      </c>
      <c r="K378" s="160">
        <v>363.55700000000002</v>
      </c>
      <c r="L378" s="264">
        <v>140</v>
      </c>
      <c r="M378" s="264"/>
      <c r="N378" s="264">
        <f>ROUND(L378*K378,2)</f>
        <v>50897.98</v>
      </c>
      <c r="O378" s="264"/>
      <c r="P378" s="264"/>
      <c r="Q378" s="264"/>
      <c r="R378" s="37"/>
      <c r="T378" s="161" t="s">
        <v>21</v>
      </c>
      <c r="U378" s="44" t="s">
        <v>43</v>
      </c>
      <c r="V378" s="162">
        <v>0</v>
      </c>
      <c r="W378" s="162">
        <f>V378*K378</f>
        <v>0</v>
      </c>
      <c r="X378" s="162">
        <v>0</v>
      </c>
      <c r="Y378" s="162">
        <f>X378*K378</f>
        <v>0</v>
      </c>
      <c r="Z378" s="162">
        <v>0</v>
      </c>
      <c r="AA378" s="163">
        <f>Z378*K378</f>
        <v>0</v>
      </c>
      <c r="AR378" s="21" t="s">
        <v>144</v>
      </c>
      <c r="AT378" s="21" t="s">
        <v>140</v>
      </c>
      <c r="AU378" s="21" t="s">
        <v>96</v>
      </c>
      <c r="AY378" s="21" t="s">
        <v>139</v>
      </c>
      <c r="BE378" s="164">
        <f>IF(U378="základní",N378,0)</f>
        <v>50897.98</v>
      </c>
      <c r="BF378" s="164">
        <f>IF(U378="snížená",N378,0)</f>
        <v>0</v>
      </c>
      <c r="BG378" s="164">
        <f>IF(U378="zákl. přenesená",N378,0)</f>
        <v>0</v>
      </c>
      <c r="BH378" s="164">
        <f>IF(U378="sníž. přenesená",N378,0)</f>
        <v>0</v>
      </c>
      <c r="BI378" s="164">
        <f>IF(U378="nulová",N378,0)</f>
        <v>0</v>
      </c>
      <c r="BJ378" s="21" t="s">
        <v>23</v>
      </c>
      <c r="BK378" s="164">
        <f>ROUND(L378*K378,2)</f>
        <v>50897.98</v>
      </c>
      <c r="BL378" s="21" t="s">
        <v>144</v>
      </c>
      <c r="BM378" s="21" t="s">
        <v>542</v>
      </c>
    </row>
    <row r="379" spans="2:65" s="11" customFormat="1" ht="22.5" customHeight="1">
      <c r="B379" s="173"/>
      <c r="C379" s="174"/>
      <c r="D379" s="174"/>
      <c r="E379" s="175" t="s">
        <v>21</v>
      </c>
      <c r="F379" s="271" t="s">
        <v>543</v>
      </c>
      <c r="G379" s="272"/>
      <c r="H379" s="272"/>
      <c r="I379" s="272"/>
      <c r="J379" s="174"/>
      <c r="K379" s="176">
        <v>363.55700000000002</v>
      </c>
      <c r="L379" s="174"/>
      <c r="M379" s="174"/>
      <c r="N379" s="174"/>
      <c r="O379" s="174"/>
      <c r="P379" s="174"/>
      <c r="Q379" s="174"/>
      <c r="R379" s="177"/>
      <c r="T379" s="178"/>
      <c r="U379" s="174"/>
      <c r="V379" s="174"/>
      <c r="W379" s="174"/>
      <c r="X379" s="174"/>
      <c r="Y379" s="174"/>
      <c r="Z379" s="174"/>
      <c r="AA379" s="179"/>
      <c r="AT379" s="180" t="s">
        <v>147</v>
      </c>
      <c r="AU379" s="180" t="s">
        <v>96</v>
      </c>
      <c r="AV379" s="11" t="s">
        <v>96</v>
      </c>
      <c r="AW379" s="11" t="s">
        <v>35</v>
      </c>
      <c r="AX379" s="11" t="s">
        <v>23</v>
      </c>
      <c r="AY379" s="180" t="s">
        <v>139</v>
      </c>
    </row>
    <row r="380" spans="2:65" s="1" customFormat="1" ht="31.5" customHeight="1">
      <c r="B380" s="35"/>
      <c r="C380" s="157" t="s">
        <v>544</v>
      </c>
      <c r="D380" s="157" t="s">
        <v>140</v>
      </c>
      <c r="E380" s="158" t="s">
        <v>545</v>
      </c>
      <c r="F380" s="263" t="s">
        <v>546</v>
      </c>
      <c r="G380" s="263"/>
      <c r="H380" s="263"/>
      <c r="I380" s="263"/>
      <c r="J380" s="159" t="s">
        <v>311</v>
      </c>
      <c r="K380" s="160">
        <v>131.41999999999999</v>
      </c>
      <c r="L380" s="264">
        <v>24.7</v>
      </c>
      <c r="M380" s="264"/>
      <c r="N380" s="264">
        <f>ROUND(L380*K380,2)</f>
        <v>3246.07</v>
      </c>
      <c r="O380" s="264"/>
      <c r="P380" s="264"/>
      <c r="Q380" s="264"/>
      <c r="R380" s="37"/>
      <c r="T380" s="161" t="s">
        <v>21</v>
      </c>
      <c r="U380" s="44" t="s">
        <v>43</v>
      </c>
      <c r="V380" s="162">
        <v>6.7000000000000004E-2</v>
      </c>
      <c r="W380" s="162">
        <f>V380*K380</f>
        <v>8.8051399999999997</v>
      </c>
      <c r="X380" s="162">
        <v>0</v>
      </c>
      <c r="Y380" s="162">
        <f>X380*K380</f>
        <v>0</v>
      </c>
      <c r="Z380" s="162">
        <v>0</v>
      </c>
      <c r="AA380" s="163">
        <f>Z380*K380</f>
        <v>0</v>
      </c>
      <c r="AR380" s="21" t="s">
        <v>144</v>
      </c>
      <c r="AT380" s="21" t="s">
        <v>140</v>
      </c>
      <c r="AU380" s="21" t="s">
        <v>96</v>
      </c>
      <c r="AY380" s="21" t="s">
        <v>139</v>
      </c>
      <c r="BE380" s="164">
        <f>IF(U380="základní",N380,0)</f>
        <v>3246.07</v>
      </c>
      <c r="BF380" s="164">
        <f>IF(U380="snížená",N380,0)</f>
        <v>0</v>
      </c>
      <c r="BG380" s="164">
        <f>IF(U380="zákl. přenesená",N380,0)</f>
        <v>0</v>
      </c>
      <c r="BH380" s="164">
        <f>IF(U380="sníž. přenesená",N380,0)</f>
        <v>0</v>
      </c>
      <c r="BI380" s="164">
        <f>IF(U380="nulová",N380,0)</f>
        <v>0</v>
      </c>
      <c r="BJ380" s="21" t="s">
        <v>23</v>
      </c>
      <c r="BK380" s="164">
        <f>ROUND(L380*K380,2)</f>
        <v>3246.07</v>
      </c>
      <c r="BL380" s="21" t="s">
        <v>144</v>
      </c>
      <c r="BM380" s="21" t="s">
        <v>547</v>
      </c>
    </row>
    <row r="381" spans="2:65" s="10" customFormat="1" ht="22.5" customHeight="1">
      <c r="B381" s="165"/>
      <c r="C381" s="166"/>
      <c r="D381" s="166"/>
      <c r="E381" s="167" t="s">
        <v>21</v>
      </c>
      <c r="F381" s="265" t="s">
        <v>548</v>
      </c>
      <c r="G381" s="266"/>
      <c r="H381" s="266"/>
      <c r="I381" s="266"/>
      <c r="J381" s="166"/>
      <c r="K381" s="168" t="s">
        <v>21</v>
      </c>
      <c r="L381" s="166"/>
      <c r="M381" s="166"/>
      <c r="N381" s="166"/>
      <c r="O381" s="166"/>
      <c r="P381" s="166"/>
      <c r="Q381" s="166"/>
      <c r="R381" s="169"/>
      <c r="T381" s="170"/>
      <c r="U381" s="166"/>
      <c r="V381" s="166"/>
      <c r="W381" s="166"/>
      <c r="X381" s="166"/>
      <c r="Y381" s="166"/>
      <c r="Z381" s="166"/>
      <c r="AA381" s="171"/>
      <c r="AT381" s="172" t="s">
        <v>147</v>
      </c>
      <c r="AU381" s="172" t="s">
        <v>96</v>
      </c>
      <c r="AV381" s="10" t="s">
        <v>23</v>
      </c>
      <c r="AW381" s="10" t="s">
        <v>35</v>
      </c>
      <c r="AX381" s="10" t="s">
        <v>78</v>
      </c>
      <c r="AY381" s="172" t="s">
        <v>139</v>
      </c>
    </row>
    <row r="382" spans="2:65" s="11" customFormat="1" ht="22.5" customHeight="1">
      <c r="B382" s="173"/>
      <c r="C382" s="174"/>
      <c r="D382" s="174"/>
      <c r="E382" s="175" t="s">
        <v>21</v>
      </c>
      <c r="F382" s="267" t="s">
        <v>549</v>
      </c>
      <c r="G382" s="268"/>
      <c r="H382" s="268"/>
      <c r="I382" s="268"/>
      <c r="J382" s="174"/>
      <c r="K382" s="176">
        <v>41</v>
      </c>
      <c r="L382" s="174"/>
      <c r="M382" s="174"/>
      <c r="N382" s="174"/>
      <c r="O382" s="174"/>
      <c r="P382" s="174"/>
      <c r="Q382" s="174"/>
      <c r="R382" s="177"/>
      <c r="T382" s="178"/>
      <c r="U382" s="174"/>
      <c r="V382" s="174"/>
      <c r="W382" s="174"/>
      <c r="X382" s="174"/>
      <c r="Y382" s="174"/>
      <c r="Z382" s="174"/>
      <c r="AA382" s="179"/>
      <c r="AT382" s="180" t="s">
        <v>147</v>
      </c>
      <c r="AU382" s="180" t="s">
        <v>96</v>
      </c>
      <c r="AV382" s="11" t="s">
        <v>96</v>
      </c>
      <c r="AW382" s="11" t="s">
        <v>35</v>
      </c>
      <c r="AX382" s="11" t="s">
        <v>78</v>
      </c>
      <c r="AY382" s="180" t="s">
        <v>139</v>
      </c>
    </row>
    <row r="383" spans="2:65" s="11" customFormat="1" ht="22.5" customHeight="1">
      <c r="B383" s="173"/>
      <c r="C383" s="174"/>
      <c r="D383" s="174"/>
      <c r="E383" s="175" t="s">
        <v>21</v>
      </c>
      <c r="F383" s="267" t="s">
        <v>550</v>
      </c>
      <c r="G383" s="268"/>
      <c r="H383" s="268"/>
      <c r="I383" s="268"/>
      <c r="J383" s="174"/>
      <c r="K383" s="176">
        <v>90.42</v>
      </c>
      <c r="L383" s="174"/>
      <c r="M383" s="174"/>
      <c r="N383" s="174"/>
      <c r="O383" s="174"/>
      <c r="P383" s="174"/>
      <c r="Q383" s="174"/>
      <c r="R383" s="177"/>
      <c r="T383" s="178"/>
      <c r="U383" s="174"/>
      <c r="V383" s="174"/>
      <c r="W383" s="174"/>
      <c r="X383" s="174"/>
      <c r="Y383" s="174"/>
      <c r="Z383" s="174"/>
      <c r="AA383" s="179"/>
      <c r="AT383" s="180" t="s">
        <v>147</v>
      </c>
      <c r="AU383" s="180" t="s">
        <v>96</v>
      </c>
      <c r="AV383" s="11" t="s">
        <v>96</v>
      </c>
      <c r="AW383" s="11" t="s">
        <v>35</v>
      </c>
      <c r="AX383" s="11" t="s">
        <v>78</v>
      </c>
      <c r="AY383" s="180" t="s">
        <v>139</v>
      </c>
    </row>
    <row r="384" spans="2:65" s="12" customFormat="1" ht="22.5" customHeight="1">
      <c r="B384" s="181"/>
      <c r="C384" s="182"/>
      <c r="D384" s="182"/>
      <c r="E384" s="183" t="s">
        <v>21</v>
      </c>
      <c r="F384" s="269" t="s">
        <v>156</v>
      </c>
      <c r="G384" s="270"/>
      <c r="H384" s="270"/>
      <c r="I384" s="270"/>
      <c r="J384" s="182"/>
      <c r="K384" s="184">
        <v>131.41999999999999</v>
      </c>
      <c r="L384" s="182"/>
      <c r="M384" s="182"/>
      <c r="N384" s="182"/>
      <c r="O384" s="182"/>
      <c r="P384" s="182"/>
      <c r="Q384" s="182"/>
      <c r="R384" s="185"/>
      <c r="T384" s="186"/>
      <c r="U384" s="182"/>
      <c r="V384" s="182"/>
      <c r="W384" s="182"/>
      <c r="X384" s="182"/>
      <c r="Y384" s="182"/>
      <c r="Z384" s="182"/>
      <c r="AA384" s="187"/>
      <c r="AT384" s="188" t="s">
        <v>147</v>
      </c>
      <c r="AU384" s="188" t="s">
        <v>96</v>
      </c>
      <c r="AV384" s="12" t="s">
        <v>144</v>
      </c>
      <c r="AW384" s="12" t="s">
        <v>35</v>
      </c>
      <c r="AX384" s="12" t="s">
        <v>23</v>
      </c>
      <c r="AY384" s="188" t="s">
        <v>139</v>
      </c>
    </row>
    <row r="385" spans="2:65" s="1" customFormat="1" ht="22.5" customHeight="1">
      <c r="B385" s="35"/>
      <c r="C385" s="157" t="s">
        <v>551</v>
      </c>
      <c r="D385" s="157" t="s">
        <v>140</v>
      </c>
      <c r="E385" s="158" t="s">
        <v>552</v>
      </c>
      <c r="F385" s="263" t="s">
        <v>553</v>
      </c>
      <c r="G385" s="263"/>
      <c r="H385" s="263"/>
      <c r="I385" s="263"/>
      <c r="J385" s="159" t="s">
        <v>311</v>
      </c>
      <c r="K385" s="160">
        <v>130.91999999999999</v>
      </c>
      <c r="L385" s="264">
        <v>109</v>
      </c>
      <c r="M385" s="264"/>
      <c r="N385" s="264">
        <f>ROUND(L385*K385,2)</f>
        <v>14270.28</v>
      </c>
      <c r="O385" s="264"/>
      <c r="P385" s="264"/>
      <c r="Q385" s="264"/>
      <c r="R385" s="37"/>
      <c r="T385" s="161" t="s">
        <v>21</v>
      </c>
      <c r="U385" s="44" t="s">
        <v>43</v>
      </c>
      <c r="V385" s="162">
        <v>0.30499999999999999</v>
      </c>
      <c r="W385" s="162">
        <f>V385*K385</f>
        <v>39.930599999999998</v>
      </c>
      <c r="X385" s="162">
        <v>0</v>
      </c>
      <c r="Y385" s="162">
        <f>X385*K385</f>
        <v>0</v>
      </c>
      <c r="Z385" s="162">
        <v>0</v>
      </c>
      <c r="AA385" s="163">
        <f>Z385*K385</f>
        <v>0</v>
      </c>
      <c r="AR385" s="21" t="s">
        <v>144</v>
      </c>
      <c r="AT385" s="21" t="s">
        <v>140</v>
      </c>
      <c r="AU385" s="21" t="s">
        <v>96</v>
      </c>
      <c r="AY385" s="21" t="s">
        <v>139</v>
      </c>
      <c r="BE385" s="164">
        <f>IF(U385="základní",N385,0)</f>
        <v>14270.28</v>
      </c>
      <c r="BF385" s="164">
        <f>IF(U385="snížená",N385,0)</f>
        <v>0</v>
      </c>
      <c r="BG385" s="164">
        <f>IF(U385="zákl. přenesená",N385,0)</f>
        <v>0</v>
      </c>
      <c r="BH385" s="164">
        <f>IF(U385="sníž. přenesená",N385,0)</f>
        <v>0</v>
      </c>
      <c r="BI385" s="164">
        <f>IF(U385="nulová",N385,0)</f>
        <v>0</v>
      </c>
      <c r="BJ385" s="21" t="s">
        <v>23</v>
      </c>
      <c r="BK385" s="164">
        <f>ROUND(L385*K385,2)</f>
        <v>14270.28</v>
      </c>
      <c r="BL385" s="21" t="s">
        <v>144</v>
      </c>
      <c r="BM385" s="21" t="s">
        <v>554</v>
      </c>
    </row>
    <row r="386" spans="2:65" s="11" customFormat="1" ht="22.5" customHeight="1">
      <c r="B386" s="173"/>
      <c r="C386" s="174"/>
      <c r="D386" s="174"/>
      <c r="E386" s="175" t="s">
        <v>21</v>
      </c>
      <c r="F386" s="271" t="s">
        <v>549</v>
      </c>
      <c r="G386" s="272"/>
      <c r="H386" s="272"/>
      <c r="I386" s="272"/>
      <c r="J386" s="174"/>
      <c r="K386" s="176">
        <v>41</v>
      </c>
      <c r="L386" s="174"/>
      <c r="M386" s="174"/>
      <c r="N386" s="174"/>
      <c r="O386" s="174"/>
      <c r="P386" s="174"/>
      <c r="Q386" s="174"/>
      <c r="R386" s="177"/>
      <c r="T386" s="178"/>
      <c r="U386" s="174"/>
      <c r="V386" s="174"/>
      <c r="W386" s="174"/>
      <c r="X386" s="174"/>
      <c r="Y386" s="174"/>
      <c r="Z386" s="174"/>
      <c r="AA386" s="179"/>
      <c r="AT386" s="180" t="s">
        <v>147</v>
      </c>
      <c r="AU386" s="180" t="s">
        <v>96</v>
      </c>
      <c r="AV386" s="11" t="s">
        <v>96</v>
      </c>
      <c r="AW386" s="11" t="s">
        <v>35</v>
      </c>
      <c r="AX386" s="11" t="s">
        <v>78</v>
      </c>
      <c r="AY386" s="180" t="s">
        <v>139</v>
      </c>
    </row>
    <row r="387" spans="2:65" s="11" customFormat="1" ht="22.5" customHeight="1">
      <c r="B387" s="173"/>
      <c r="C387" s="174"/>
      <c r="D387" s="174"/>
      <c r="E387" s="175" t="s">
        <v>21</v>
      </c>
      <c r="F387" s="267" t="s">
        <v>555</v>
      </c>
      <c r="G387" s="268"/>
      <c r="H387" s="268"/>
      <c r="I387" s="268"/>
      <c r="J387" s="174"/>
      <c r="K387" s="176">
        <v>89.92</v>
      </c>
      <c r="L387" s="174"/>
      <c r="M387" s="174"/>
      <c r="N387" s="174"/>
      <c r="O387" s="174"/>
      <c r="P387" s="174"/>
      <c r="Q387" s="174"/>
      <c r="R387" s="177"/>
      <c r="T387" s="178"/>
      <c r="U387" s="174"/>
      <c r="V387" s="174"/>
      <c r="W387" s="174"/>
      <c r="X387" s="174"/>
      <c r="Y387" s="174"/>
      <c r="Z387" s="174"/>
      <c r="AA387" s="179"/>
      <c r="AT387" s="180" t="s">
        <v>147</v>
      </c>
      <c r="AU387" s="180" t="s">
        <v>96</v>
      </c>
      <c r="AV387" s="11" t="s">
        <v>96</v>
      </c>
      <c r="AW387" s="11" t="s">
        <v>35</v>
      </c>
      <c r="AX387" s="11" t="s">
        <v>78</v>
      </c>
      <c r="AY387" s="180" t="s">
        <v>139</v>
      </c>
    </row>
    <row r="388" spans="2:65" s="12" customFormat="1" ht="22.5" customHeight="1">
      <c r="B388" s="181"/>
      <c r="C388" s="182"/>
      <c r="D388" s="182"/>
      <c r="E388" s="183" t="s">
        <v>21</v>
      </c>
      <c r="F388" s="269" t="s">
        <v>156</v>
      </c>
      <c r="G388" s="270"/>
      <c r="H388" s="270"/>
      <c r="I388" s="270"/>
      <c r="J388" s="182"/>
      <c r="K388" s="184">
        <v>130.91999999999999</v>
      </c>
      <c r="L388" s="182"/>
      <c r="M388" s="182"/>
      <c r="N388" s="182"/>
      <c r="O388" s="182"/>
      <c r="P388" s="182"/>
      <c r="Q388" s="182"/>
      <c r="R388" s="185"/>
      <c r="T388" s="186"/>
      <c r="U388" s="182"/>
      <c r="V388" s="182"/>
      <c r="W388" s="182"/>
      <c r="X388" s="182"/>
      <c r="Y388" s="182"/>
      <c r="Z388" s="182"/>
      <c r="AA388" s="187"/>
      <c r="AT388" s="188" t="s">
        <v>147</v>
      </c>
      <c r="AU388" s="188" t="s">
        <v>96</v>
      </c>
      <c r="AV388" s="12" t="s">
        <v>144</v>
      </c>
      <c r="AW388" s="12" t="s">
        <v>35</v>
      </c>
      <c r="AX388" s="12" t="s">
        <v>23</v>
      </c>
      <c r="AY388" s="188" t="s">
        <v>139</v>
      </c>
    </row>
    <row r="389" spans="2:65" s="1" customFormat="1" ht="31.5" customHeight="1">
      <c r="B389" s="35"/>
      <c r="C389" s="157" t="s">
        <v>556</v>
      </c>
      <c r="D389" s="157" t="s">
        <v>140</v>
      </c>
      <c r="E389" s="158" t="s">
        <v>557</v>
      </c>
      <c r="F389" s="263" t="s">
        <v>558</v>
      </c>
      <c r="G389" s="263"/>
      <c r="H389" s="263"/>
      <c r="I389" s="263"/>
      <c r="J389" s="159" t="s">
        <v>311</v>
      </c>
      <c r="K389" s="160">
        <v>37.07</v>
      </c>
      <c r="L389" s="264">
        <v>156</v>
      </c>
      <c r="M389" s="264"/>
      <c r="N389" s="264">
        <f>ROUND(L389*K389,2)</f>
        <v>5782.92</v>
      </c>
      <c r="O389" s="264"/>
      <c r="P389" s="264"/>
      <c r="Q389" s="264"/>
      <c r="R389" s="37"/>
      <c r="T389" s="161" t="s">
        <v>21</v>
      </c>
      <c r="U389" s="44" t="s">
        <v>43</v>
      </c>
      <c r="V389" s="162">
        <v>0.30299999999999999</v>
      </c>
      <c r="W389" s="162">
        <f>V389*K389</f>
        <v>11.23221</v>
      </c>
      <c r="X389" s="162">
        <v>2.0000000000000002E-5</v>
      </c>
      <c r="Y389" s="162">
        <f>X389*K389</f>
        <v>7.4140000000000002E-4</v>
      </c>
      <c r="Z389" s="162">
        <v>0</v>
      </c>
      <c r="AA389" s="163">
        <f>Z389*K389</f>
        <v>0</v>
      </c>
      <c r="AR389" s="21" t="s">
        <v>144</v>
      </c>
      <c r="AT389" s="21" t="s">
        <v>140</v>
      </c>
      <c r="AU389" s="21" t="s">
        <v>96</v>
      </c>
      <c r="AY389" s="21" t="s">
        <v>139</v>
      </c>
      <c r="BE389" s="164">
        <f>IF(U389="základní",N389,0)</f>
        <v>5782.92</v>
      </c>
      <c r="BF389" s="164">
        <f>IF(U389="snížená",N389,0)</f>
        <v>0</v>
      </c>
      <c r="BG389" s="164">
        <f>IF(U389="zákl. přenesená",N389,0)</f>
        <v>0</v>
      </c>
      <c r="BH389" s="164">
        <f>IF(U389="sníž. přenesená",N389,0)</f>
        <v>0</v>
      </c>
      <c r="BI389" s="164">
        <f>IF(U389="nulová",N389,0)</f>
        <v>0</v>
      </c>
      <c r="BJ389" s="21" t="s">
        <v>23</v>
      </c>
      <c r="BK389" s="164">
        <f>ROUND(L389*K389,2)</f>
        <v>5782.92</v>
      </c>
      <c r="BL389" s="21" t="s">
        <v>144</v>
      </c>
      <c r="BM389" s="21" t="s">
        <v>559</v>
      </c>
    </row>
    <row r="390" spans="2:65" s="10" customFormat="1" ht="22.5" customHeight="1">
      <c r="B390" s="165"/>
      <c r="C390" s="166"/>
      <c r="D390" s="166"/>
      <c r="E390" s="167" t="s">
        <v>21</v>
      </c>
      <c r="F390" s="265" t="s">
        <v>560</v>
      </c>
      <c r="G390" s="266"/>
      <c r="H390" s="266"/>
      <c r="I390" s="266"/>
      <c r="J390" s="166"/>
      <c r="K390" s="168" t="s">
        <v>21</v>
      </c>
      <c r="L390" s="166"/>
      <c r="M390" s="166"/>
      <c r="N390" s="166"/>
      <c r="O390" s="166"/>
      <c r="P390" s="166"/>
      <c r="Q390" s="166"/>
      <c r="R390" s="169"/>
      <c r="T390" s="170"/>
      <c r="U390" s="166"/>
      <c r="V390" s="166"/>
      <c r="W390" s="166"/>
      <c r="X390" s="166"/>
      <c r="Y390" s="166"/>
      <c r="Z390" s="166"/>
      <c r="AA390" s="171"/>
      <c r="AT390" s="172" t="s">
        <v>147</v>
      </c>
      <c r="AU390" s="172" t="s">
        <v>96</v>
      </c>
      <c r="AV390" s="10" t="s">
        <v>23</v>
      </c>
      <c r="AW390" s="10" t="s">
        <v>35</v>
      </c>
      <c r="AX390" s="10" t="s">
        <v>78</v>
      </c>
      <c r="AY390" s="172" t="s">
        <v>139</v>
      </c>
    </row>
    <row r="391" spans="2:65" s="11" customFormat="1" ht="22.5" customHeight="1">
      <c r="B391" s="173"/>
      <c r="C391" s="174"/>
      <c r="D391" s="174"/>
      <c r="E391" s="175" t="s">
        <v>21</v>
      </c>
      <c r="F391" s="267" t="s">
        <v>561</v>
      </c>
      <c r="G391" s="268"/>
      <c r="H391" s="268"/>
      <c r="I391" s="268"/>
      <c r="J391" s="174"/>
      <c r="K391" s="176">
        <v>37.07</v>
      </c>
      <c r="L391" s="174"/>
      <c r="M391" s="174"/>
      <c r="N391" s="174"/>
      <c r="O391" s="174"/>
      <c r="P391" s="174"/>
      <c r="Q391" s="174"/>
      <c r="R391" s="177"/>
      <c r="T391" s="178"/>
      <c r="U391" s="174"/>
      <c r="V391" s="174"/>
      <c r="W391" s="174"/>
      <c r="X391" s="174"/>
      <c r="Y391" s="174"/>
      <c r="Z391" s="174"/>
      <c r="AA391" s="179"/>
      <c r="AT391" s="180" t="s">
        <v>147</v>
      </c>
      <c r="AU391" s="180" t="s">
        <v>96</v>
      </c>
      <c r="AV391" s="11" t="s">
        <v>96</v>
      </c>
      <c r="AW391" s="11" t="s">
        <v>35</v>
      </c>
      <c r="AX391" s="11" t="s">
        <v>23</v>
      </c>
      <c r="AY391" s="180" t="s">
        <v>139</v>
      </c>
    </row>
    <row r="392" spans="2:65" s="1" customFormat="1" ht="31.5" customHeight="1">
      <c r="B392" s="35"/>
      <c r="C392" s="157" t="s">
        <v>562</v>
      </c>
      <c r="D392" s="157" t="s">
        <v>140</v>
      </c>
      <c r="E392" s="158" t="s">
        <v>563</v>
      </c>
      <c r="F392" s="263" t="s">
        <v>564</v>
      </c>
      <c r="G392" s="263"/>
      <c r="H392" s="263"/>
      <c r="I392" s="263"/>
      <c r="J392" s="159" t="s">
        <v>259</v>
      </c>
      <c r="K392" s="160">
        <v>1</v>
      </c>
      <c r="L392" s="264">
        <v>319</v>
      </c>
      <c r="M392" s="264"/>
      <c r="N392" s="264">
        <f>ROUND(L392*K392,2)</f>
        <v>319</v>
      </c>
      <c r="O392" s="264"/>
      <c r="P392" s="264"/>
      <c r="Q392" s="264"/>
      <c r="R392" s="37"/>
      <c r="T392" s="161" t="s">
        <v>21</v>
      </c>
      <c r="U392" s="44" t="s">
        <v>43</v>
      </c>
      <c r="V392" s="162">
        <v>0.55700000000000005</v>
      </c>
      <c r="W392" s="162">
        <f>V392*K392</f>
        <v>0.55700000000000005</v>
      </c>
      <c r="X392" s="162">
        <v>0</v>
      </c>
      <c r="Y392" s="162">
        <f>X392*K392</f>
        <v>0</v>
      </c>
      <c r="Z392" s="162">
        <v>8.2000000000000003E-2</v>
      </c>
      <c r="AA392" s="163">
        <f>Z392*K392</f>
        <v>8.2000000000000003E-2</v>
      </c>
      <c r="AR392" s="21" t="s">
        <v>144</v>
      </c>
      <c r="AT392" s="21" t="s">
        <v>140</v>
      </c>
      <c r="AU392" s="21" t="s">
        <v>96</v>
      </c>
      <c r="AY392" s="21" t="s">
        <v>139</v>
      </c>
      <c r="BE392" s="164">
        <f>IF(U392="základní",N392,0)</f>
        <v>319</v>
      </c>
      <c r="BF392" s="164">
        <f>IF(U392="snížená",N392,0)</f>
        <v>0</v>
      </c>
      <c r="BG392" s="164">
        <f>IF(U392="zákl. přenesená",N392,0)</f>
        <v>0</v>
      </c>
      <c r="BH392" s="164">
        <f>IF(U392="sníž. přenesená",N392,0)</f>
        <v>0</v>
      </c>
      <c r="BI392" s="164">
        <f>IF(U392="nulová",N392,0)</f>
        <v>0</v>
      </c>
      <c r="BJ392" s="21" t="s">
        <v>23</v>
      </c>
      <c r="BK392" s="164">
        <f>ROUND(L392*K392,2)</f>
        <v>319</v>
      </c>
      <c r="BL392" s="21" t="s">
        <v>144</v>
      </c>
      <c r="BM392" s="21" t="s">
        <v>565</v>
      </c>
    </row>
    <row r="393" spans="2:65" s="1" customFormat="1" ht="31.5" customHeight="1">
      <c r="B393" s="35"/>
      <c r="C393" s="157" t="s">
        <v>566</v>
      </c>
      <c r="D393" s="157" t="s">
        <v>140</v>
      </c>
      <c r="E393" s="158" t="s">
        <v>567</v>
      </c>
      <c r="F393" s="263" t="s">
        <v>568</v>
      </c>
      <c r="G393" s="263"/>
      <c r="H393" s="263"/>
      <c r="I393" s="263"/>
      <c r="J393" s="159" t="s">
        <v>259</v>
      </c>
      <c r="K393" s="160">
        <v>1</v>
      </c>
      <c r="L393" s="264">
        <v>805</v>
      </c>
      <c r="M393" s="264"/>
      <c r="N393" s="264">
        <f>ROUND(L393*K393,2)</f>
        <v>805</v>
      </c>
      <c r="O393" s="264"/>
      <c r="P393" s="264"/>
      <c r="Q393" s="264"/>
      <c r="R393" s="37"/>
      <c r="T393" s="161" t="s">
        <v>21</v>
      </c>
      <c r="U393" s="44" t="s">
        <v>43</v>
      </c>
      <c r="V393" s="162">
        <v>0.54900000000000004</v>
      </c>
      <c r="W393" s="162">
        <f>V393*K393</f>
        <v>0.54900000000000004</v>
      </c>
      <c r="X393" s="162">
        <v>0.11241</v>
      </c>
      <c r="Y393" s="162">
        <f>X393*K393</f>
        <v>0.11241</v>
      </c>
      <c r="Z393" s="162">
        <v>0</v>
      </c>
      <c r="AA393" s="163">
        <f>Z393*K393</f>
        <v>0</v>
      </c>
      <c r="AR393" s="21" t="s">
        <v>144</v>
      </c>
      <c r="AT393" s="21" t="s">
        <v>140</v>
      </c>
      <c r="AU393" s="21" t="s">
        <v>96</v>
      </c>
      <c r="AY393" s="21" t="s">
        <v>139</v>
      </c>
      <c r="BE393" s="164">
        <f>IF(U393="základní",N393,0)</f>
        <v>805</v>
      </c>
      <c r="BF393" s="164">
        <f>IF(U393="snížená",N393,0)</f>
        <v>0</v>
      </c>
      <c r="BG393" s="164">
        <f>IF(U393="zákl. přenesená",N393,0)</f>
        <v>0</v>
      </c>
      <c r="BH393" s="164">
        <f>IF(U393="sníž. přenesená",N393,0)</f>
        <v>0</v>
      </c>
      <c r="BI393" s="164">
        <f>IF(U393="nulová",N393,0)</f>
        <v>0</v>
      </c>
      <c r="BJ393" s="21" t="s">
        <v>23</v>
      </c>
      <c r="BK393" s="164">
        <f>ROUND(L393*K393,2)</f>
        <v>805</v>
      </c>
      <c r="BL393" s="21" t="s">
        <v>144</v>
      </c>
      <c r="BM393" s="21" t="s">
        <v>569</v>
      </c>
    </row>
    <row r="394" spans="2:65" s="1" customFormat="1" ht="44.25" customHeight="1">
      <c r="B394" s="35"/>
      <c r="C394" s="157" t="s">
        <v>570</v>
      </c>
      <c r="D394" s="157" t="s">
        <v>140</v>
      </c>
      <c r="E394" s="158" t="s">
        <v>571</v>
      </c>
      <c r="F394" s="263" t="s">
        <v>572</v>
      </c>
      <c r="G394" s="263"/>
      <c r="H394" s="263"/>
      <c r="I394" s="263"/>
      <c r="J394" s="159" t="s">
        <v>311</v>
      </c>
      <c r="K394" s="160">
        <v>114.717</v>
      </c>
      <c r="L394" s="264">
        <v>94.1</v>
      </c>
      <c r="M394" s="264"/>
      <c r="N394" s="264">
        <f>ROUND(L394*K394,2)</f>
        <v>10794.87</v>
      </c>
      <c r="O394" s="264"/>
      <c r="P394" s="264"/>
      <c r="Q394" s="264"/>
      <c r="R394" s="37"/>
      <c r="T394" s="161" t="s">
        <v>21</v>
      </c>
      <c r="U394" s="44" t="s">
        <v>43</v>
      </c>
      <c r="V394" s="162">
        <v>0.13600000000000001</v>
      </c>
      <c r="W394" s="162">
        <f>V394*K394</f>
        <v>15.601512000000001</v>
      </c>
      <c r="X394" s="162">
        <v>8.0879999999999994E-2</v>
      </c>
      <c r="Y394" s="162">
        <f>X394*K394</f>
        <v>9.2783109599999989</v>
      </c>
      <c r="Z394" s="162">
        <v>0</v>
      </c>
      <c r="AA394" s="163">
        <f>Z394*K394</f>
        <v>0</v>
      </c>
      <c r="AR394" s="21" t="s">
        <v>144</v>
      </c>
      <c r="AT394" s="21" t="s">
        <v>140</v>
      </c>
      <c r="AU394" s="21" t="s">
        <v>96</v>
      </c>
      <c r="AY394" s="21" t="s">
        <v>139</v>
      </c>
      <c r="BE394" s="164">
        <f>IF(U394="základní",N394,0)</f>
        <v>10794.87</v>
      </c>
      <c r="BF394" s="164">
        <f>IF(U394="snížená",N394,0)</f>
        <v>0</v>
      </c>
      <c r="BG394" s="164">
        <f>IF(U394="zákl. přenesená",N394,0)</f>
        <v>0</v>
      </c>
      <c r="BH394" s="164">
        <f>IF(U394="sníž. přenesená",N394,0)</f>
        <v>0</v>
      </c>
      <c r="BI394" s="164">
        <f>IF(U394="nulová",N394,0)</f>
        <v>0</v>
      </c>
      <c r="BJ394" s="21" t="s">
        <v>23</v>
      </c>
      <c r="BK394" s="164">
        <f>ROUND(L394*K394,2)</f>
        <v>10794.87</v>
      </c>
      <c r="BL394" s="21" t="s">
        <v>144</v>
      </c>
      <c r="BM394" s="21" t="s">
        <v>573</v>
      </c>
    </row>
    <row r="395" spans="2:65" s="11" customFormat="1" ht="31.5" customHeight="1">
      <c r="B395" s="173"/>
      <c r="C395" s="174"/>
      <c r="D395" s="174"/>
      <c r="E395" s="175" t="s">
        <v>21</v>
      </c>
      <c r="F395" s="271" t="s">
        <v>574</v>
      </c>
      <c r="G395" s="272"/>
      <c r="H395" s="272"/>
      <c r="I395" s="272"/>
      <c r="J395" s="174"/>
      <c r="K395" s="176">
        <v>114.717</v>
      </c>
      <c r="L395" s="174"/>
      <c r="M395" s="174"/>
      <c r="N395" s="174"/>
      <c r="O395" s="174"/>
      <c r="P395" s="174"/>
      <c r="Q395" s="174"/>
      <c r="R395" s="177"/>
      <c r="T395" s="178"/>
      <c r="U395" s="174"/>
      <c r="V395" s="174"/>
      <c r="W395" s="174"/>
      <c r="X395" s="174"/>
      <c r="Y395" s="174"/>
      <c r="Z395" s="174"/>
      <c r="AA395" s="179"/>
      <c r="AT395" s="180" t="s">
        <v>147</v>
      </c>
      <c r="AU395" s="180" t="s">
        <v>96</v>
      </c>
      <c r="AV395" s="11" t="s">
        <v>96</v>
      </c>
      <c r="AW395" s="11" t="s">
        <v>35</v>
      </c>
      <c r="AX395" s="11" t="s">
        <v>23</v>
      </c>
      <c r="AY395" s="180" t="s">
        <v>139</v>
      </c>
    </row>
    <row r="396" spans="2:65" s="1" customFormat="1" ht="44.25" customHeight="1">
      <c r="B396" s="35"/>
      <c r="C396" s="157" t="s">
        <v>575</v>
      </c>
      <c r="D396" s="157" t="s">
        <v>140</v>
      </c>
      <c r="E396" s="158" t="s">
        <v>576</v>
      </c>
      <c r="F396" s="263" t="s">
        <v>577</v>
      </c>
      <c r="G396" s="263"/>
      <c r="H396" s="263"/>
      <c r="I396" s="263"/>
      <c r="J396" s="159" t="s">
        <v>311</v>
      </c>
      <c r="K396" s="160">
        <v>102.63</v>
      </c>
      <c r="L396" s="264">
        <v>169</v>
      </c>
      <c r="M396" s="264"/>
      <c r="N396" s="264">
        <f>ROUND(L396*K396,2)</f>
        <v>17344.47</v>
      </c>
      <c r="O396" s="264"/>
      <c r="P396" s="264"/>
      <c r="Q396" s="264"/>
      <c r="R396" s="37"/>
      <c r="T396" s="161" t="s">
        <v>21</v>
      </c>
      <c r="U396" s="44" t="s">
        <v>43</v>
      </c>
      <c r="V396" s="162">
        <v>0.255</v>
      </c>
      <c r="W396" s="162">
        <f>V396*K396</f>
        <v>26.170649999999998</v>
      </c>
      <c r="X396" s="162">
        <v>0.14215</v>
      </c>
      <c r="Y396" s="162">
        <f>X396*K396</f>
        <v>14.5888545</v>
      </c>
      <c r="Z396" s="162">
        <v>0</v>
      </c>
      <c r="AA396" s="163">
        <f>Z396*K396</f>
        <v>0</v>
      </c>
      <c r="AR396" s="21" t="s">
        <v>144</v>
      </c>
      <c r="AT396" s="21" t="s">
        <v>140</v>
      </c>
      <c r="AU396" s="21" t="s">
        <v>96</v>
      </c>
      <c r="AY396" s="21" t="s">
        <v>139</v>
      </c>
      <c r="BE396" s="164">
        <f>IF(U396="základní",N396,0)</f>
        <v>17344.47</v>
      </c>
      <c r="BF396" s="164">
        <f>IF(U396="snížená",N396,0)</f>
        <v>0</v>
      </c>
      <c r="BG396" s="164">
        <f>IF(U396="zákl. přenesená",N396,0)</f>
        <v>0</v>
      </c>
      <c r="BH396" s="164">
        <f>IF(U396="sníž. přenesená",N396,0)</f>
        <v>0</v>
      </c>
      <c r="BI396" s="164">
        <f>IF(U396="nulová",N396,0)</f>
        <v>0</v>
      </c>
      <c r="BJ396" s="21" t="s">
        <v>23</v>
      </c>
      <c r="BK396" s="164">
        <f>ROUND(L396*K396,2)</f>
        <v>17344.47</v>
      </c>
      <c r="BL396" s="21" t="s">
        <v>144</v>
      </c>
      <c r="BM396" s="21" t="s">
        <v>578</v>
      </c>
    </row>
    <row r="397" spans="2:65" s="11" customFormat="1" ht="44.25" customHeight="1">
      <c r="B397" s="173"/>
      <c r="C397" s="174"/>
      <c r="D397" s="174"/>
      <c r="E397" s="175" t="s">
        <v>21</v>
      </c>
      <c r="F397" s="271" t="s">
        <v>579</v>
      </c>
      <c r="G397" s="272"/>
      <c r="H397" s="272"/>
      <c r="I397" s="272"/>
      <c r="J397" s="174"/>
      <c r="K397" s="176">
        <v>82.844999999999999</v>
      </c>
      <c r="L397" s="174"/>
      <c r="M397" s="174"/>
      <c r="N397" s="174"/>
      <c r="O397" s="174"/>
      <c r="P397" s="174"/>
      <c r="Q397" s="174"/>
      <c r="R397" s="177"/>
      <c r="T397" s="178"/>
      <c r="U397" s="174"/>
      <c r="V397" s="174"/>
      <c r="W397" s="174"/>
      <c r="X397" s="174"/>
      <c r="Y397" s="174"/>
      <c r="Z397" s="174"/>
      <c r="AA397" s="179"/>
      <c r="AT397" s="180" t="s">
        <v>147</v>
      </c>
      <c r="AU397" s="180" t="s">
        <v>96</v>
      </c>
      <c r="AV397" s="11" t="s">
        <v>96</v>
      </c>
      <c r="AW397" s="11" t="s">
        <v>35</v>
      </c>
      <c r="AX397" s="11" t="s">
        <v>78</v>
      </c>
      <c r="AY397" s="180" t="s">
        <v>139</v>
      </c>
    </row>
    <row r="398" spans="2:65" s="11" customFormat="1" ht="31.5" customHeight="1">
      <c r="B398" s="173"/>
      <c r="C398" s="174"/>
      <c r="D398" s="174"/>
      <c r="E398" s="175" t="s">
        <v>21</v>
      </c>
      <c r="F398" s="267" t="s">
        <v>580</v>
      </c>
      <c r="G398" s="268"/>
      <c r="H398" s="268"/>
      <c r="I398" s="268"/>
      <c r="J398" s="174"/>
      <c r="K398" s="176">
        <v>19.785</v>
      </c>
      <c r="L398" s="174"/>
      <c r="M398" s="174"/>
      <c r="N398" s="174"/>
      <c r="O398" s="174"/>
      <c r="P398" s="174"/>
      <c r="Q398" s="174"/>
      <c r="R398" s="177"/>
      <c r="T398" s="178"/>
      <c r="U398" s="174"/>
      <c r="V398" s="174"/>
      <c r="W398" s="174"/>
      <c r="X398" s="174"/>
      <c r="Y398" s="174"/>
      <c r="Z398" s="174"/>
      <c r="AA398" s="179"/>
      <c r="AT398" s="180" t="s">
        <v>147</v>
      </c>
      <c r="AU398" s="180" t="s">
        <v>96</v>
      </c>
      <c r="AV398" s="11" t="s">
        <v>96</v>
      </c>
      <c r="AW398" s="11" t="s">
        <v>35</v>
      </c>
      <c r="AX398" s="11" t="s">
        <v>78</v>
      </c>
      <c r="AY398" s="180" t="s">
        <v>139</v>
      </c>
    </row>
    <row r="399" spans="2:65" s="12" customFormat="1" ht="22.5" customHeight="1">
      <c r="B399" s="181"/>
      <c r="C399" s="182"/>
      <c r="D399" s="182"/>
      <c r="E399" s="183" t="s">
        <v>21</v>
      </c>
      <c r="F399" s="269" t="s">
        <v>156</v>
      </c>
      <c r="G399" s="270"/>
      <c r="H399" s="270"/>
      <c r="I399" s="270"/>
      <c r="J399" s="182"/>
      <c r="K399" s="184">
        <v>102.63</v>
      </c>
      <c r="L399" s="182"/>
      <c r="M399" s="182"/>
      <c r="N399" s="182"/>
      <c r="O399" s="182"/>
      <c r="P399" s="182"/>
      <c r="Q399" s="182"/>
      <c r="R399" s="185"/>
      <c r="T399" s="186"/>
      <c r="U399" s="182"/>
      <c r="V399" s="182"/>
      <c r="W399" s="182"/>
      <c r="X399" s="182"/>
      <c r="Y399" s="182"/>
      <c r="Z399" s="182"/>
      <c r="AA399" s="187"/>
      <c r="AT399" s="188" t="s">
        <v>147</v>
      </c>
      <c r="AU399" s="188" t="s">
        <v>96</v>
      </c>
      <c r="AV399" s="12" t="s">
        <v>144</v>
      </c>
      <c r="AW399" s="12" t="s">
        <v>35</v>
      </c>
      <c r="AX399" s="12" t="s">
        <v>23</v>
      </c>
      <c r="AY399" s="188" t="s">
        <v>139</v>
      </c>
    </row>
    <row r="400" spans="2:65" s="1" customFormat="1" ht="22.5" customHeight="1">
      <c r="B400" s="35"/>
      <c r="C400" s="189" t="s">
        <v>581</v>
      </c>
      <c r="D400" s="189" t="s">
        <v>251</v>
      </c>
      <c r="E400" s="190" t="s">
        <v>582</v>
      </c>
      <c r="F400" s="275" t="s">
        <v>583</v>
      </c>
      <c r="G400" s="275"/>
      <c r="H400" s="275"/>
      <c r="I400" s="275"/>
      <c r="J400" s="191" t="s">
        <v>259</v>
      </c>
      <c r="K400" s="192">
        <v>673.05</v>
      </c>
      <c r="L400" s="276">
        <v>71.599999999999994</v>
      </c>
      <c r="M400" s="276"/>
      <c r="N400" s="276">
        <f>ROUND(L400*K400,2)</f>
        <v>48190.38</v>
      </c>
      <c r="O400" s="264"/>
      <c r="P400" s="264"/>
      <c r="Q400" s="264"/>
      <c r="R400" s="37"/>
      <c r="T400" s="161" t="s">
        <v>21</v>
      </c>
      <c r="U400" s="44" t="s">
        <v>43</v>
      </c>
      <c r="V400" s="162">
        <v>0</v>
      </c>
      <c r="W400" s="162">
        <f>V400*K400</f>
        <v>0</v>
      </c>
      <c r="X400" s="162">
        <v>2.69E-2</v>
      </c>
      <c r="Y400" s="162">
        <f>X400*K400</f>
        <v>18.105045</v>
      </c>
      <c r="Z400" s="162">
        <v>0</v>
      </c>
      <c r="AA400" s="163">
        <f>Z400*K400</f>
        <v>0</v>
      </c>
      <c r="AR400" s="21" t="s">
        <v>182</v>
      </c>
      <c r="AT400" s="21" t="s">
        <v>251</v>
      </c>
      <c r="AU400" s="21" t="s">
        <v>96</v>
      </c>
      <c r="AY400" s="21" t="s">
        <v>139</v>
      </c>
      <c r="BE400" s="164">
        <f>IF(U400="základní",N400,0)</f>
        <v>48190.38</v>
      </c>
      <c r="BF400" s="164">
        <f>IF(U400="snížená",N400,0)</f>
        <v>0</v>
      </c>
      <c r="BG400" s="164">
        <f>IF(U400="zákl. přenesená",N400,0)</f>
        <v>0</v>
      </c>
      <c r="BH400" s="164">
        <f>IF(U400="sníž. přenesená",N400,0)</f>
        <v>0</v>
      </c>
      <c r="BI400" s="164">
        <f>IF(U400="nulová",N400,0)</f>
        <v>0</v>
      </c>
      <c r="BJ400" s="21" t="s">
        <v>23</v>
      </c>
      <c r="BK400" s="164">
        <f>ROUND(L400*K400,2)</f>
        <v>48190.38</v>
      </c>
      <c r="BL400" s="21" t="s">
        <v>144</v>
      </c>
      <c r="BM400" s="21" t="s">
        <v>584</v>
      </c>
    </row>
    <row r="401" spans="2:65" s="1" customFormat="1" ht="22.5" customHeight="1">
      <c r="B401" s="35"/>
      <c r="C401" s="36"/>
      <c r="D401" s="36"/>
      <c r="E401" s="36"/>
      <c r="F401" s="277" t="s">
        <v>585</v>
      </c>
      <c r="G401" s="278"/>
      <c r="H401" s="278"/>
      <c r="I401" s="278"/>
      <c r="J401" s="36"/>
      <c r="K401" s="36"/>
      <c r="L401" s="36"/>
      <c r="M401" s="36"/>
      <c r="N401" s="36"/>
      <c r="O401" s="36"/>
      <c r="P401" s="36"/>
      <c r="Q401" s="36"/>
      <c r="R401" s="37"/>
      <c r="T401" s="132"/>
      <c r="U401" s="36"/>
      <c r="V401" s="36"/>
      <c r="W401" s="36"/>
      <c r="X401" s="36"/>
      <c r="Y401" s="36"/>
      <c r="Z401" s="36"/>
      <c r="AA401" s="78"/>
      <c r="AT401" s="21" t="s">
        <v>586</v>
      </c>
      <c r="AU401" s="21" t="s">
        <v>96</v>
      </c>
    </row>
    <row r="402" spans="2:65" s="11" customFormat="1" ht="22.5" customHeight="1">
      <c r="B402" s="173"/>
      <c r="C402" s="174"/>
      <c r="D402" s="174"/>
      <c r="E402" s="175" t="s">
        <v>21</v>
      </c>
      <c r="F402" s="267" t="s">
        <v>587</v>
      </c>
      <c r="G402" s="268"/>
      <c r="H402" s="268"/>
      <c r="I402" s="268"/>
      <c r="J402" s="174"/>
      <c r="K402" s="176">
        <v>673.05</v>
      </c>
      <c r="L402" s="174"/>
      <c r="M402" s="174"/>
      <c r="N402" s="174"/>
      <c r="O402" s="174"/>
      <c r="P402" s="174"/>
      <c r="Q402" s="174"/>
      <c r="R402" s="177"/>
      <c r="T402" s="178"/>
      <c r="U402" s="174"/>
      <c r="V402" s="174"/>
      <c r="W402" s="174"/>
      <c r="X402" s="174"/>
      <c r="Y402" s="174"/>
      <c r="Z402" s="174"/>
      <c r="AA402" s="179"/>
      <c r="AT402" s="180" t="s">
        <v>147</v>
      </c>
      <c r="AU402" s="180" t="s">
        <v>96</v>
      </c>
      <c r="AV402" s="11" t="s">
        <v>96</v>
      </c>
      <c r="AW402" s="11" t="s">
        <v>35</v>
      </c>
      <c r="AX402" s="11" t="s">
        <v>23</v>
      </c>
      <c r="AY402" s="180" t="s">
        <v>139</v>
      </c>
    </row>
    <row r="403" spans="2:65" s="1" customFormat="1" ht="44.25" customHeight="1">
      <c r="B403" s="35"/>
      <c r="C403" s="157" t="s">
        <v>588</v>
      </c>
      <c r="D403" s="157" t="s">
        <v>140</v>
      </c>
      <c r="E403" s="158" t="s">
        <v>589</v>
      </c>
      <c r="F403" s="263" t="s">
        <v>590</v>
      </c>
      <c r="G403" s="263"/>
      <c r="H403" s="263"/>
      <c r="I403" s="263"/>
      <c r="J403" s="159" t="s">
        <v>311</v>
      </c>
      <c r="K403" s="160">
        <v>150.26499999999999</v>
      </c>
      <c r="L403" s="264">
        <v>225</v>
      </c>
      <c r="M403" s="264"/>
      <c r="N403" s="264">
        <f>ROUND(L403*K403,2)</f>
        <v>33809.629999999997</v>
      </c>
      <c r="O403" s="264"/>
      <c r="P403" s="264"/>
      <c r="Q403" s="264"/>
      <c r="R403" s="37"/>
      <c r="T403" s="161" t="s">
        <v>21</v>
      </c>
      <c r="U403" s="44" t="s">
        <v>43</v>
      </c>
      <c r="V403" s="162">
        <v>0.26800000000000002</v>
      </c>
      <c r="W403" s="162">
        <f>V403*K403</f>
        <v>40.27102</v>
      </c>
      <c r="X403" s="162">
        <v>0.15540000000000001</v>
      </c>
      <c r="Y403" s="162">
        <f>X403*K403</f>
        <v>23.351181</v>
      </c>
      <c r="Z403" s="162">
        <v>0</v>
      </c>
      <c r="AA403" s="163">
        <f>Z403*K403</f>
        <v>0</v>
      </c>
      <c r="AR403" s="21" t="s">
        <v>144</v>
      </c>
      <c r="AT403" s="21" t="s">
        <v>140</v>
      </c>
      <c r="AU403" s="21" t="s">
        <v>96</v>
      </c>
      <c r="AY403" s="21" t="s">
        <v>139</v>
      </c>
      <c r="BE403" s="164">
        <f>IF(U403="základní",N403,0)</f>
        <v>33809.629999999997</v>
      </c>
      <c r="BF403" s="164">
        <f>IF(U403="snížená",N403,0)</f>
        <v>0</v>
      </c>
      <c r="BG403" s="164">
        <f>IF(U403="zákl. přenesená",N403,0)</f>
        <v>0</v>
      </c>
      <c r="BH403" s="164">
        <f>IF(U403="sníž. přenesená",N403,0)</f>
        <v>0</v>
      </c>
      <c r="BI403" s="164">
        <f>IF(U403="nulová",N403,0)</f>
        <v>0</v>
      </c>
      <c r="BJ403" s="21" t="s">
        <v>23</v>
      </c>
      <c r="BK403" s="164">
        <f>ROUND(L403*K403,2)</f>
        <v>33809.629999999997</v>
      </c>
      <c r="BL403" s="21" t="s">
        <v>144</v>
      </c>
      <c r="BM403" s="21" t="s">
        <v>591</v>
      </c>
    </row>
    <row r="404" spans="2:65" s="11" customFormat="1" ht="22.5" customHeight="1">
      <c r="B404" s="173"/>
      <c r="C404" s="174"/>
      <c r="D404" s="174"/>
      <c r="E404" s="175" t="s">
        <v>21</v>
      </c>
      <c r="F404" s="271" t="s">
        <v>592</v>
      </c>
      <c r="G404" s="272"/>
      <c r="H404" s="272"/>
      <c r="I404" s="272"/>
      <c r="J404" s="174"/>
      <c r="K404" s="176">
        <v>60.7</v>
      </c>
      <c r="L404" s="174"/>
      <c r="M404" s="174"/>
      <c r="N404" s="174"/>
      <c r="O404" s="174"/>
      <c r="P404" s="174"/>
      <c r="Q404" s="174"/>
      <c r="R404" s="177"/>
      <c r="T404" s="178"/>
      <c r="U404" s="174"/>
      <c r="V404" s="174"/>
      <c r="W404" s="174"/>
      <c r="X404" s="174"/>
      <c r="Y404" s="174"/>
      <c r="Z404" s="174"/>
      <c r="AA404" s="179"/>
      <c r="AT404" s="180" t="s">
        <v>147</v>
      </c>
      <c r="AU404" s="180" t="s">
        <v>96</v>
      </c>
      <c r="AV404" s="11" t="s">
        <v>96</v>
      </c>
      <c r="AW404" s="11" t="s">
        <v>35</v>
      </c>
      <c r="AX404" s="11" t="s">
        <v>78</v>
      </c>
      <c r="AY404" s="180" t="s">
        <v>139</v>
      </c>
    </row>
    <row r="405" spans="2:65" s="13" customFormat="1" ht="22.5" customHeight="1">
      <c r="B405" s="193"/>
      <c r="C405" s="194"/>
      <c r="D405" s="194"/>
      <c r="E405" s="195" t="s">
        <v>21</v>
      </c>
      <c r="F405" s="279" t="s">
        <v>593</v>
      </c>
      <c r="G405" s="280"/>
      <c r="H405" s="280"/>
      <c r="I405" s="280"/>
      <c r="J405" s="194"/>
      <c r="K405" s="196">
        <v>60.7</v>
      </c>
      <c r="L405" s="194"/>
      <c r="M405" s="194"/>
      <c r="N405" s="194"/>
      <c r="O405" s="194"/>
      <c r="P405" s="194"/>
      <c r="Q405" s="194"/>
      <c r="R405" s="197"/>
      <c r="T405" s="198"/>
      <c r="U405" s="194"/>
      <c r="V405" s="194"/>
      <c r="W405" s="194"/>
      <c r="X405" s="194"/>
      <c r="Y405" s="194"/>
      <c r="Z405" s="194"/>
      <c r="AA405" s="199"/>
      <c r="AT405" s="200" t="s">
        <v>147</v>
      </c>
      <c r="AU405" s="200" t="s">
        <v>96</v>
      </c>
      <c r="AV405" s="13" t="s">
        <v>157</v>
      </c>
      <c r="AW405" s="13" t="s">
        <v>35</v>
      </c>
      <c r="AX405" s="13" t="s">
        <v>78</v>
      </c>
      <c r="AY405" s="200" t="s">
        <v>139</v>
      </c>
    </row>
    <row r="406" spans="2:65" s="10" customFormat="1" ht="22.5" customHeight="1">
      <c r="B406" s="165"/>
      <c r="C406" s="166"/>
      <c r="D406" s="166"/>
      <c r="E406" s="167" t="s">
        <v>21</v>
      </c>
      <c r="F406" s="273" t="s">
        <v>594</v>
      </c>
      <c r="G406" s="274"/>
      <c r="H406" s="274"/>
      <c r="I406" s="274"/>
      <c r="J406" s="166"/>
      <c r="K406" s="168" t="s">
        <v>21</v>
      </c>
      <c r="L406" s="166"/>
      <c r="M406" s="166"/>
      <c r="N406" s="166"/>
      <c r="O406" s="166"/>
      <c r="P406" s="166"/>
      <c r="Q406" s="166"/>
      <c r="R406" s="169"/>
      <c r="T406" s="170"/>
      <c r="U406" s="166"/>
      <c r="V406" s="166"/>
      <c r="W406" s="166"/>
      <c r="X406" s="166"/>
      <c r="Y406" s="166"/>
      <c r="Z406" s="166"/>
      <c r="AA406" s="171"/>
      <c r="AT406" s="172" t="s">
        <v>147</v>
      </c>
      <c r="AU406" s="172" t="s">
        <v>96</v>
      </c>
      <c r="AV406" s="10" t="s">
        <v>23</v>
      </c>
      <c r="AW406" s="10" t="s">
        <v>35</v>
      </c>
      <c r="AX406" s="10" t="s">
        <v>78</v>
      </c>
      <c r="AY406" s="172" t="s">
        <v>139</v>
      </c>
    </row>
    <row r="407" spans="2:65" s="11" customFormat="1" ht="44.25" customHeight="1">
      <c r="B407" s="173"/>
      <c r="C407" s="174"/>
      <c r="D407" s="174"/>
      <c r="E407" s="175" t="s">
        <v>21</v>
      </c>
      <c r="F407" s="267" t="s">
        <v>595</v>
      </c>
      <c r="G407" s="268"/>
      <c r="H407" s="268"/>
      <c r="I407" s="268"/>
      <c r="J407" s="174"/>
      <c r="K407" s="176">
        <v>54.835000000000001</v>
      </c>
      <c r="L407" s="174"/>
      <c r="M407" s="174"/>
      <c r="N407" s="174"/>
      <c r="O407" s="174"/>
      <c r="P407" s="174"/>
      <c r="Q407" s="174"/>
      <c r="R407" s="177"/>
      <c r="T407" s="178"/>
      <c r="U407" s="174"/>
      <c r="V407" s="174"/>
      <c r="W407" s="174"/>
      <c r="X407" s="174"/>
      <c r="Y407" s="174"/>
      <c r="Z407" s="174"/>
      <c r="AA407" s="179"/>
      <c r="AT407" s="180" t="s">
        <v>147</v>
      </c>
      <c r="AU407" s="180" t="s">
        <v>96</v>
      </c>
      <c r="AV407" s="11" t="s">
        <v>96</v>
      </c>
      <c r="AW407" s="11" t="s">
        <v>35</v>
      </c>
      <c r="AX407" s="11" t="s">
        <v>78</v>
      </c>
      <c r="AY407" s="180" t="s">
        <v>139</v>
      </c>
    </row>
    <row r="408" spans="2:65" s="11" customFormat="1" ht="31.5" customHeight="1">
      <c r="B408" s="173"/>
      <c r="C408" s="174"/>
      <c r="D408" s="174"/>
      <c r="E408" s="175" t="s">
        <v>21</v>
      </c>
      <c r="F408" s="267" t="s">
        <v>596</v>
      </c>
      <c r="G408" s="268"/>
      <c r="H408" s="268"/>
      <c r="I408" s="268"/>
      <c r="J408" s="174"/>
      <c r="K408" s="176">
        <v>34.729999999999997</v>
      </c>
      <c r="L408" s="174"/>
      <c r="M408" s="174"/>
      <c r="N408" s="174"/>
      <c r="O408" s="174"/>
      <c r="P408" s="174"/>
      <c r="Q408" s="174"/>
      <c r="R408" s="177"/>
      <c r="T408" s="178"/>
      <c r="U408" s="174"/>
      <c r="V408" s="174"/>
      <c r="W408" s="174"/>
      <c r="X408" s="174"/>
      <c r="Y408" s="174"/>
      <c r="Z408" s="174"/>
      <c r="AA408" s="179"/>
      <c r="AT408" s="180" t="s">
        <v>147</v>
      </c>
      <c r="AU408" s="180" t="s">
        <v>96</v>
      </c>
      <c r="AV408" s="11" t="s">
        <v>96</v>
      </c>
      <c r="AW408" s="11" t="s">
        <v>35</v>
      </c>
      <c r="AX408" s="11" t="s">
        <v>78</v>
      </c>
      <c r="AY408" s="180" t="s">
        <v>139</v>
      </c>
    </row>
    <row r="409" spans="2:65" s="13" customFormat="1" ht="22.5" customHeight="1">
      <c r="B409" s="193"/>
      <c r="C409" s="194"/>
      <c r="D409" s="194"/>
      <c r="E409" s="195" t="s">
        <v>21</v>
      </c>
      <c r="F409" s="279" t="s">
        <v>597</v>
      </c>
      <c r="G409" s="280"/>
      <c r="H409" s="280"/>
      <c r="I409" s="280"/>
      <c r="J409" s="194"/>
      <c r="K409" s="196">
        <v>89.564999999999998</v>
      </c>
      <c r="L409" s="194"/>
      <c r="M409" s="194"/>
      <c r="N409" s="194"/>
      <c r="O409" s="194"/>
      <c r="P409" s="194"/>
      <c r="Q409" s="194"/>
      <c r="R409" s="197"/>
      <c r="T409" s="198"/>
      <c r="U409" s="194"/>
      <c r="V409" s="194"/>
      <c r="W409" s="194"/>
      <c r="X409" s="194"/>
      <c r="Y409" s="194"/>
      <c r="Z409" s="194"/>
      <c r="AA409" s="199"/>
      <c r="AT409" s="200" t="s">
        <v>147</v>
      </c>
      <c r="AU409" s="200" t="s">
        <v>96</v>
      </c>
      <c r="AV409" s="13" t="s">
        <v>157</v>
      </c>
      <c r="AW409" s="13" t="s">
        <v>35</v>
      </c>
      <c r="AX409" s="13" t="s">
        <v>78</v>
      </c>
      <c r="AY409" s="200" t="s">
        <v>139</v>
      </c>
    </row>
    <row r="410" spans="2:65" s="12" customFormat="1" ht="22.5" customHeight="1">
      <c r="B410" s="181"/>
      <c r="C410" s="182"/>
      <c r="D410" s="182"/>
      <c r="E410" s="183" t="s">
        <v>21</v>
      </c>
      <c r="F410" s="269" t="s">
        <v>156</v>
      </c>
      <c r="G410" s="270"/>
      <c r="H410" s="270"/>
      <c r="I410" s="270"/>
      <c r="J410" s="182"/>
      <c r="K410" s="184">
        <v>150.26499999999999</v>
      </c>
      <c r="L410" s="182"/>
      <c r="M410" s="182"/>
      <c r="N410" s="182"/>
      <c r="O410" s="182"/>
      <c r="P410" s="182"/>
      <c r="Q410" s="182"/>
      <c r="R410" s="185"/>
      <c r="T410" s="186"/>
      <c r="U410" s="182"/>
      <c r="V410" s="182"/>
      <c r="W410" s="182"/>
      <c r="X410" s="182"/>
      <c r="Y410" s="182"/>
      <c r="Z410" s="182"/>
      <c r="AA410" s="187"/>
      <c r="AT410" s="188" t="s">
        <v>147</v>
      </c>
      <c r="AU410" s="188" t="s">
        <v>96</v>
      </c>
      <c r="AV410" s="12" t="s">
        <v>144</v>
      </c>
      <c r="AW410" s="12" t="s">
        <v>35</v>
      </c>
      <c r="AX410" s="12" t="s">
        <v>23</v>
      </c>
      <c r="AY410" s="188" t="s">
        <v>139</v>
      </c>
    </row>
    <row r="411" spans="2:65" s="1" customFormat="1" ht="31.5" customHeight="1">
      <c r="B411" s="35"/>
      <c r="C411" s="189" t="s">
        <v>598</v>
      </c>
      <c r="D411" s="189" t="s">
        <v>251</v>
      </c>
      <c r="E411" s="190" t="s">
        <v>599</v>
      </c>
      <c r="F411" s="275" t="s">
        <v>600</v>
      </c>
      <c r="G411" s="275"/>
      <c r="H411" s="275"/>
      <c r="I411" s="275"/>
      <c r="J411" s="191" t="s">
        <v>259</v>
      </c>
      <c r="K411" s="192">
        <v>64.05</v>
      </c>
      <c r="L411" s="276">
        <v>137</v>
      </c>
      <c r="M411" s="276"/>
      <c r="N411" s="276">
        <f>ROUND(L411*K411,2)</f>
        <v>8774.85</v>
      </c>
      <c r="O411" s="264"/>
      <c r="P411" s="264"/>
      <c r="Q411" s="264"/>
      <c r="R411" s="37"/>
      <c r="T411" s="161" t="s">
        <v>21</v>
      </c>
      <c r="U411" s="44" t="s">
        <v>43</v>
      </c>
      <c r="V411" s="162">
        <v>0</v>
      </c>
      <c r="W411" s="162">
        <f>V411*K411</f>
        <v>0</v>
      </c>
      <c r="X411" s="162">
        <v>8.3000000000000004E-2</v>
      </c>
      <c r="Y411" s="162">
        <f>X411*K411</f>
        <v>5.3161500000000004</v>
      </c>
      <c r="Z411" s="162">
        <v>0</v>
      </c>
      <c r="AA411" s="163">
        <f>Z411*K411</f>
        <v>0</v>
      </c>
      <c r="AR411" s="21" t="s">
        <v>182</v>
      </c>
      <c r="AT411" s="21" t="s">
        <v>251</v>
      </c>
      <c r="AU411" s="21" t="s">
        <v>96</v>
      </c>
      <c r="AY411" s="21" t="s">
        <v>139</v>
      </c>
      <c r="BE411" s="164">
        <f>IF(U411="základní",N411,0)</f>
        <v>8774.85</v>
      </c>
      <c r="BF411" s="164">
        <f>IF(U411="snížená",N411,0)</f>
        <v>0</v>
      </c>
      <c r="BG411" s="164">
        <f>IF(U411="zákl. přenesená",N411,0)</f>
        <v>0</v>
      </c>
      <c r="BH411" s="164">
        <f>IF(U411="sníž. přenesená",N411,0)</f>
        <v>0</v>
      </c>
      <c r="BI411" s="164">
        <f>IF(U411="nulová",N411,0)</f>
        <v>0</v>
      </c>
      <c r="BJ411" s="21" t="s">
        <v>23</v>
      </c>
      <c r="BK411" s="164">
        <f>ROUND(L411*K411,2)</f>
        <v>8774.85</v>
      </c>
      <c r="BL411" s="21" t="s">
        <v>144</v>
      </c>
      <c r="BM411" s="21" t="s">
        <v>601</v>
      </c>
    </row>
    <row r="412" spans="2:65" s="11" customFormat="1" ht="22.5" customHeight="1">
      <c r="B412" s="173"/>
      <c r="C412" s="174"/>
      <c r="D412" s="174"/>
      <c r="E412" s="175" t="s">
        <v>21</v>
      </c>
      <c r="F412" s="271" t="s">
        <v>602</v>
      </c>
      <c r="G412" s="272"/>
      <c r="H412" s="272"/>
      <c r="I412" s="272"/>
      <c r="J412" s="174"/>
      <c r="K412" s="176">
        <v>64.05</v>
      </c>
      <c r="L412" s="174"/>
      <c r="M412" s="174"/>
      <c r="N412" s="174"/>
      <c r="O412" s="174"/>
      <c r="P412" s="174"/>
      <c r="Q412" s="174"/>
      <c r="R412" s="177"/>
      <c r="T412" s="178"/>
      <c r="U412" s="174"/>
      <c r="V412" s="174"/>
      <c r="W412" s="174"/>
      <c r="X412" s="174"/>
      <c r="Y412" s="174"/>
      <c r="Z412" s="174"/>
      <c r="AA412" s="179"/>
      <c r="AT412" s="180" t="s">
        <v>147</v>
      </c>
      <c r="AU412" s="180" t="s">
        <v>96</v>
      </c>
      <c r="AV412" s="11" t="s">
        <v>96</v>
      </c>
      <c r="AW412" s="11" t="s">
        <v>35</v>
      </c>
      <c r="AX412" s="11" t="s">
        <v>23</v>
      </c>
      <c r="AY412" s="180" t="s">
        <v>139</v>
      </c>
    </row>
    <row r="413" spans="2:65" s="1" customFormat="1" ht="31.5" customHeight="1">
      <c r="B413" s="35"/>
      <c r="C413" s="189" t="s">
        <v>603</v>
      </c>
      <c r="D413" s="189" t="s">
        <v>251</v>
      </c>
      <c r="E413" s="190" t="s">
        <v>604</v>
      </c>
      <c r="F413" s="275" t="s">
        <v>605</v>
      </c>
      <c r="G413" s="275"/>
      <c r="H413" s="275"/>
      <c r="I413" s="275"/>
      <c r="J413" s="191" t="s">
        <v>259</v>
      </c>
      <c r="K413" s="192">
        <v>94.08</v>
      </c>
      <c r="L413" s="276">
        <v>118</v>
      </c>
      <c r="M413" s="276"/>
      <c r="N413" s="276">
        <f>ROUND(L413*K413,2)</f>
        <v>11101.44</v>
      </c>
      <c r="O413" s="264"/>
      <c r="P413" s="264"/>
      <c r="Q413" s="264"/>
      <c r="R413" s="37"/>
      <c r="T413" s="161" t="s">
        <v>21</v>
      </c>
      <c r="U413" s="44" t="s">
        <v>43</v>
      </c>
      <c r="V413" s="162">
        <v>0</v>
      </c>
      <c r="W413" s="162">
        <f>V413*K413</f>
        <v>0</v>
      </c>
      <c r="X413" s="162">
        <v>6.3E-2</v>
      </c>
      <c r="Y413" s="162">
        <f>X413*K413</f>
        <v>5.9270399999999999</v>
      </c>
      <c r="Z413" s="162">
        <v>0</v>
      </c>
      <c r="AA413" s="163">
        <f>Z413*K413</f>
        <v>0</v>
      </c>
      <c r="AR413" s="21" t="s">
        <v>182</v>
      </c>
      <c r="AT413" s="21" t="s">
        <v>251</v>
      </c>
      <c r="AU413" s="21" t="s">
        <v>96</v>
      </c>
      <c r="AY413" s="21" t="s">
        <v>139</v>
      </c>
      <c r="BE413" s="164">
        <f>IF(U413="základní",N413,0)</f>
        <v>11101.44</v>
      </c>
      <c r="BF413" s="164">
        <f>IF(U413="snížená",N413,0)</f>
        <v>0</v>
      </c>
      <c r="BG413" s="164">
        <f>IF(U413="zákl. přenesená",N413,0)</f>
        <v>0</v>
      </c>
      <c r="BH413" s="164">
        <f>IF(U413="sníž. přenesená",N413,0)</f>
        <v>0</v>
      </c>
      <c r="BI413" s="164">
        <f>IF(U413="nulová",N413,0)</f>
        <v>0</v>
      </c>
      <c r="BJ413" s="21" t="s">
        <v>23</v>
      </c>
      <c r="BK413" s="164">
        <f>ROUND(L413*K413,2)</f>
        <v>11101.44</v>
      </c>
      <c r="BL413" s="21" t="s">
        <v>144</v>
      </c>
      <c r="BM413" s="21" t="s">
        <v>606</v>
      </c>
    </row>
    <row r="414" spans="2:65" s="11" customFormat="1" ht="22.5" customHeight="1">
      <c r="B414" s="173"/>
      <c r="C414" s="174"/>
      <c r="D414" s="174"/>
      <c r="E414" s="175" t="s">
        <v>21</v>
      </c>
      <c r="F414" s="271" t="s">
        <v>607</v>
      </c>
      <c r="G414" s="272"/>
      <c r="H414" s="272"/>
      <c r="I414" s="272"/>
      <c r="J414" s="174"/>
      <c r="K414" s="176">
        <v>94.08</v>
      </c>
      <c r="L414" s="174"/>
      <c r="M414" s="174"/>
      <c r="N414" s="174"/>
      <c r="O414" s="174"/>
      <c r="P414" s="174"/>
      <c r="Q414" s="174"/>
      <c r="R414" s="177"/>
      <c r="T414" s="178"/>
      <c r="U414" s="174"/>
      <c r="V414" s="174"/>
      <c r="W414" s="174"/>
      <c r="X414" s="174"/>
      <c r="Y414" s="174"/>
      <c r="Z414" s="174"/>
      <c r="AA414" s="179"/>
      <c r="AT414" s="180" t="s">
        <v>147</v>
      </c>
      <c r="AU414" s="180" t="s">
        <v>96</v>
      </c>
      <c r="AV414" s="11" t="s">
        <v>96</v>
      </c>
      <c r="AW414" s="11" t="s">
        <v>35</v>
      </c>
      <c r="AX414" s="11" t="s">
        <v>23</v>
      </c>
      <c r="AY414" s="180" t="s">
        <v>139</v>
      </c>
    </row>
    <row r="415" spans="2:65" s="1" customFormat="1" ht="31.5" customHeight="1">
      <c r="B415" s="35"/>
      <c r="C415" s="157" t="s">
        <v>608</v>
      </c>
      <c r="D415" s="157" t="s">
        <v>140</v>
      </c>
      <c r="E415" s="158" t="s">
        <v>609</v>
      </c>
      <c r="F415" s="263" t="s">
        <v>610</v>
      </c>
      <c r="G415" s="263"/>
      <c r="H415" s="263"/>
      <c r="I415" s="263"/>
      <c r="J415" s="159" t="s">
        <v>311</v>
      </c>
      <c r="K415" s="160">
        <v>24.27</v>
      </c>
      <c r="L415" s="264">
        <v>137</v>
      </c>
      <c r="M415" s="264"/>
      <c r="N415" s="264">
        <f>ROUND(L415*K415,2)</f>
        <v>3324.99</v>
      </c>
      <c r="O415" s="264"/>
      <c r="P415" s="264"/>
      <c r="Q415" s="264"/>
      <c r="R415" s="37"/>
      <c r="T415" s="161" t="s">
        <v>21</v>
      </c>
      <c r="U415" s="44" t="s">
        <v>43</v>
      </c>
      <c r="V415" s="162">
        <v>0.14000000000000001</v>
      </c>
      <c r="W415" s="162">
        <f>V415*K415</f>
        <v>3.3978000000000002</v>
      </c>
      <c r="X415" s="162">
        <v>0.10095</v>
      </c>
      <c r="Y415" s="162">
        <f>X415*K415</f>
        <v>2.4500565000000001</v>
      </c>
      <c r="Z415" s="162">
        <v>0</v>
      </c>
      <c r="AA415" s="163">
        <f>Z415*K415</f>
        <v>0</v>
      </c>
      <c r="AR415" s="21" t="s">
        <v>144</v>
      </c>
      <c r="AT415" s="21" t="s">
        <v>140</v>
      </c>
      <c r="AU415" s="21" t="s">
        <v>96</v>
      </c>
      <c r="AY415" s="21" t="s">
        <v>139</v>
      </c>
      <c r="BE415" s="164">
        <f>IF(U415="základní",N415,0)</f>
        <v>3324.99</v>
      </c>
      <c r="BF415" s="164">
        <f>IF(U415="snížená",N415,0)</f>
        <v>0</v>
      </c>
      <c r="BG415" s="164">
        <f>IF(U415="zákl. přenesená",N415,0)</f>
        <v>0</v>
      </c>
      <c r="BH415" s="164">
        <f>IF(U415="sníž. přenesená",N415,0)</f>
        <v>0</v>
      </c>
      <c r="BI415" s="164">
        <f>IF(U415="nulová",N415,0)</f>
        <v>0</v>
      </c>
      <c r="BJ415" s="21" t="s">
        <v>23</v>
      </c>
      <c r="BK415" s="164">
        <f>ROUND(L415*K415,2)</f>
        <v>3324.99</v>
      </c>
      <c r="BL415" s="21" t="s">
        <v>144</v>
      </c>
      <c r="BM415" s="21" t="s">
        <v>611</v>
      </c>
    </row>
    <row r="416" spans="2:65" s="11" customFormat="1" ht="22.5" customHeight="1">
      <c r="B416" s="173"/>
      <c r="C416" s="174"/>
      <c r="D416" s="174"/>
      <c r="E416" s="175" t="s">
        <v>21</v>
      </c>
      <c r="F416" s="271" t="s">
        <v>612</v>
      </c>
      <c r="G416" s="272"/>
      <c r="H416" s="272"/>
      <c r="I416" s="272"/>
      <c r="J416" s="174"/>
      <c r="K416" s="176">
        <v>4</v>
      </c>
      <c r="L416" s="174"/>
      <c r="M416" s="174"/>
      <c r="N416" s="174"/>
      <c r="O416" s="174"/>
      <c r="P416" s="174"/>
      <c r="Q416" s="174"/>
      <c r="R416" s="177"/>
      <c r="T416" s="178"/>
      <c r="U416" s="174"/>
      <c r="V416" s="174"/>
      <c r="W416" s="174"/>
      <c r="X416" s="174"/>
      <c r="Y416" s="174"/>
      <c r="Z416" s="174"/>
      <c r="AA416" s="179"/>
      <c r="AT416" s="180" t="s">
        <v>147</v>
      </c>
      <c r="AU416" s="180" t="s">
        <v>96</v>
      </c>
      <c r="AV416" s="11" t="s">
        <v>96</v>
      </c>
      <c r="AW416" s="11" t="s">
        <v>35</v>
      </c>
      <c r="AX416" s="11" t="s">
        <v>78</v>
      </c>
      <c r="AY416" s="180" t="s">
        <v>139</v>
      </c>
    </row>
    <row r="417" spans="2:65" s="11" customFormat="1" ht="22.5" customHeight="1">
      <c r="B417" s="173"/>
      <c r="C417" s="174"/>
      <c r="D417" s="174"/>
      <c r="E417" s="175" t="s">
        <v>21</v>
      </c>
      <c r="F417" s="267" t="s">
        <v>613</v>
      </c>
      <c r="G417" s="268"/>
      <c r="H417" s="268"/>
      <c r="I417" s="268"/>
      <c r="J417" s="174"/>
      <c r="K417" s="176">
        <v>6</v>
      </c>
      <c r="L417" s="174"/>
      <c r="M417" s="174"/>
      <c r="N417" s="174"/>
      <c r="O417" s="174"/>
      <c r="P417" s="174"/>
      <c r="Q417" s="174"/>
      <c r="R417" s="177"/>
      <c r="T417" s="178"/>
      <c r="U417" s="174"/>
      <c r="V417" s="174"/>
      <c r="W417" s="174"/>
      <c r="X417" s="174"/>
      <c r="Y417" s="174"/>
      <c r="Z417" s="174"/>
      <c r="AA417" s="179"/>
      <c r="AT417" s="180" t="s">
        <v>147</v>
      </c>
      <c r="AU417" s="180" t="s">
        <v>96</v>
      </c>
      <c r="AV417" s="11" t="s">
        <v>96</v>
      </c>
      <c r="AW417" s="11" t="s">
        <v>35</v>
      </c>
      <c r="AX417" s="11" t="s">
        <v>78</v>
      </c>
      <c r="AY417" s="180" t="s">
        <v>139</v>
      </c>
    </row>
    <row r="418" spans="2:65" s="11" customFormat="1" ht="22.5" customHeight="1">
      <c r="B418" s="173"/>
      <c r="C418" s="174"/>
      <c r="D418" s="174"/>
      <c r="E418" s="175" t="s">
        <v>21</v>
      </c>
      <c r="F418" s="267" t="s">
        <v>614</v>
      </c>
      <c r="G418" s="268"/>
      <c r="H418" s="268"/>
      <c r="I418" s="268"/>
      <c r="J418" s="174"/>
      <c r="K418" s="176">
        <v>3.65</v>
      </c>
      <c r="L418" s="174"/>
      <c r="M418" s="174"/>
      <c r="N418" s="174"/>
      <c r="O418" s="174"/>
      <c r="P418" s="174"/>
      <c r="Q418" s="174"/>
      <c r="R418" s="177"/>
      <c r="T418" s="178"/>
      <c r="U418" s="174"/>
      <c r="V418" s="174"/>
      <c r="W418" s="174"/>
      <c r="X418" s="174"/>
      <c r="Y418" s="174"/>
      <c r="Z418" s="174"/>
      <c r="AA418" s="179"/>
      <c r="AT418" s="180" t="s">
        <v>147</v>
      </c>
      <c r="AU418" s="180" t="s">
        <v>96</v>
      </c>
      <c r="AV418" s="11" t="s">
        <v>96</v>
      </c>
      <c r="AW418" s="11" t="s">
        <v>35</v>
      </c>
      <c r="AX418" s="11" t="s">
        <v>78</v>
      </c>
      <c r="AY418" s="180" t="s">
        <v>139</v>
      </c>
    </row>
    <row r="419" spans="2:65" s="11" customFormat="1" ht="22.5" customHeight="1">
      <c r="B419" s="173"/>
      <c r="C419" s="174"/>
      <c r="D419" s="174"/>
      <c r="E419" s="175" t="s">
        <v>21</v>
      </c>
      <c r="F419" s="267" t="s">
        <v>615</v>
      </c>
      <c r="G419" s="268"/>
      <c r="H419" s="268"/>
      <c r="I419" s="268"/>
      <c r="J419" s="174"/>
      <c r="K419" s="176">
        <v>10.62</v>
      </c>
      <c r="L419" s="174"/>
      <c r="M419" s="174"/>
      <c r="N419" s="174"/>
      <c r="O419" s="174"/>
      <c r="P419" s="174"/>
      <c r="Q419" s="174"/>
      <c r="R419" s="177"/>
      <c r="T419" s="178"/>
      <c r="U419" s="174"/>
      <c r="V419" s="174"/>
      <c r="W419" s="174"/>
      <c r="X419" s="174"/>
      <c r="Y419" s="174"/>
      <c r="Z419" s="174"/>
      <c r="AA419" s="179"/>
      <c r="AT419" s="180" t="s">
        <v>147</v>
      </c>
      <c r="AU419" s="180" t="s">
        <v>96</v>
      </c>
      <c r="AV419" s="11" t="s">
        <v>96</v>
      </c>
      <c r="AW419" s="11" t="s">
        <v>35</v>
      </c>
      <c r="AX419" s="11" t="s">
        <v>78</v>
      </c>
      <c r="AY419" s="180" t="s">
        <v>139</v>
      </c>
    </row>
    <row r="420" spans="2:65" s="12" customFormat="1" ht="22.5" customHeight="1">
      <c r="B420" s="181"/>
      <c r="C420" s="182"/>
      <c r="D420" s="182"/>
      <c r="E420" s="183" t="s">
        <v>21</v>
      </c>
      <c r="F420" s="269" t="s">
        <v>156</v>
      </c>
      <c r="G420" s="270"/>
      <c r="H420" s="270"/>
      <c r="I420" s="270"/>
      <c r="J420" s="182"/>
      <c r="K420" s="184">
        <v>24.27</v>
      </c>
      <c r="L420" s="182"/>
      <c r="M420" s="182"/>
      <c r="N420" s="182"/>
      <c r="O420" s="182"/>
      <c r="P420" s="182"/>
      <c r="Q420" s="182"/>
      <c r="R420" s="185"/>
      <c r="T420" s="186"/>
      <c r="U420" s="182"/>
      <c r="V420" s="182"/>
      <c r="W420" s="182"/>
      <c r="X420" s="182"/>
      <c r="Y420" s="182"/>
      <c r="Z420" s="182"/>
      <c r="AA420" s="187"/>
      <c r="AT420" s="188" t="s">
        <v>147</v>
      </c>
      <c r="AU420" s="188" t="s">
        <v>96</v>
      </c>
      <c r="AV420" s="12" t="s">
        <v>144</v>
      </c>
      <c r="AW420" s="12" t="s">
        <v>35</v>
      </c>
      <c r="AX420" s="12" t="s">
        <v>23</v>
      </c>
      <c r="AY420" s="188" t="s">
        <v>139</v>
      </c>
    </row>
    <row r="421" spans="2:65" s="1" customFormat="1" ht="31.5" customHeight="1">
      <c r="B421" s="35"/>
      <c r="C421" s="189" t="s">
        <v>616</v>
      </c>
      <c r="D421" s="189" t="s">
        <v>251</v>
      </c>
      <c r="E421" s="190" t="s">
        <v>617</v>
      </c>
      <c r="F421" s="275" t="s">
        <v>618</v>
      </c>
      <c r="G421" s="275"/>
      <c r="H421" s="275"/>
      <c r="I421" s="275"/>
      <c r="J421" s="191" t="s">
        <v>259</v>
      </c>
      <c r="K421" s="192">
        <v>51.45</v>
      </c>
      <c r="L421" s="276">
        <v>44.1</v>
      </c>
      <c r="M421" s="276"/>
      <c r="N421" s="276">
        <f>ROUND(L421*K421,2)</f>
        <v>2268.9499999999998</v>
      </c>
      <c r="O421" s="264"/>
      <c r="P421" s="264"/>
      <c r="Q421" s="264"/>
      <c r="R421" s="37"/>
      <c r="T421" s="161" t="s">
        <v>21</v>
      </c>
      <c r="U421" s="44" t="s">
        <v>43</v>
      </c>
      <c r="V421" s="162">
        <v>0</v>
      </c>
      <c r="W421" s="162">
        <f>V421*K421</f>
        <v>0</v>
      </c>
      <c r="X421" s="162">
        <v>1.0999999999999999E-2</v>
      </c>
      <c r="Y421" s="162">
        <f>X421*K421</f>
        <v>0.56594999999999995</v>
      </c>
      <c r="Z421" s="162">
        <v>0</v>
      </c>
      <c r="AA421" s="163">
        <f>Z421*K421</f>
        <v>0</v>
      </c>
      <c r="AR421" s="21" t="s">
        <v>182</v>
      </c>
      <c r="AT421" s="21" t="s">
        <v>251</v>
      </c>
      <c r="AU421" s="21" t="s">
        <v>96</v>
      </c>
      <c r="AY421" s="21" t="s">
        <v>139</v>
      </c>
      <c r="BE421" s="164">
        <f>IF(U421="základní",N421,0)</f>
        <v>2268.9499999999998</v>
      </c>
      <c r="BF421" s="164">
        <f>IF(U421="snížená",N421,0)</f>
        <v>0</v>
      </c>
      <c r="BG421" s="164">
        <f>IF(U421="zákl. přenesená",N421,0)</f>
        <v>0</v>
      </c>
      <c r="BH421" s="164">
        <f>IF(U421="sníž. přenesená",N421,0)</f>
        <v>0</v>
      </c>
      <c r="BI421" s="164">
        <f>IF(U421="nulová",N421,0)</f>
        <v>0</v>
      </c>
      <c r="BJ421" s="21" t="s">
        <v>23</v>
      </c>
      <c r="BK421" s="164">
        <f>ROUND(L421*K421,2)</f>
        <v>2268.9499999999998</v>
      </c>
      <c r="BL421" s="21" t="s">
        <v>144</v>
      </c>
      <c r="BM421" s="21" t="s">
        <v>619</v>
      </c>
    </row>
    <row r="422" spans="2:65" s="11" customFormat="1" ht="22.5" customHeight="1">
      <c r="B422" s="173"/>
      <c r="C422" s="174"/>
      <c r="D422" s="174"/>
      <c r="E422" s="175" t="s">
        <v>21</v>
      </c>
      <c r="F422" s="271" t="s">
        <v>620</v>
      </c>
      <c r="G422" s="272"/>
      <c r="H422" s="272"/>
      <c r="I422" s="272"/>
      <c r="J422" s="174"/>
      <c r="K422" s="176">
        <v>51.45</v>
      </c>
      <c r="L422" s="174"/>
      <c r="M422" s="174"/>
      <c r="N422" s="174"/>
      <c r="O422" s="174"/>
      <c r="P422" s="174"/>
      <c r="Q422" s="174"/>
      <c r="R422" s="177"/>
      <c r="T422" s="178"/>
      <c r="U422" s="174"/>
      <c r="V422" s="174"/>
      <c r="W422" s="174"/>
      <c r="X422" s="174"/>
      <c r="Y422" s="174"/>
      <c r="Z422" s="174"/>
      <c r="AA422" s="179"/>
      <c r="AT422" s="180" t="s">
        <v>147</v>
      </c>
      <c r="AU422" s="180" t="s">
        <v>96</v>
      </c>
      <c r="AV422" s="11" t="s">
        <v>96</v>
      </c>
      <c r="AW422" s="11" t="s">
        <v>35</v>
      </c>
      <c r="AX422" s="11" t="s">
        <v>23</v>
      </c>
      <c r="AY422" s="180" t="s">
        <v>139</v>
      </c>
    </row>
    <row r="423" spans="2:65" s="1" customFormat="1" ht="31.5" customHeight="1">
      <c r="B423" s="35"/>
      <c r="C423" s="157" t="s">
        <v>621</v>
      </c>
      <c r="D423" s="157" t="s">
        <v>140</v>
      </c>
      <c r="E423" s="158" t="s">
        <v>622</v>
      </c>
      <c r="F423" s="263" t="s">
        <v>623</v>
      </c>
      <c r="G423" s="263"/>
      <c r="H423" s="263"/>
      <c r="I423" s="263"/>
      <c r="J423" s="159" t="s">
        <v>259</v>
      </c>
      <c r="K423" s="160">
        <v>2</v>
      </c>
      <c r="L423" s="264">
        <v>527</v>
      </c>
      <c r="M423" s="264"/>
      <c r="N423" s="264">
        <f t="shared" ref="N423:N428" si="0">ROUND(L423*K423,2)</f>
        <v>1054</v>
      </c>
      <c r="O423" s="264"/>
      <c r="P423" s="264"/>
      <c r="Q423" s="264"/>
      <c r="R423" s="37"/>
      <c r="T423" s="161" t="s">
        <v>21</v>
      </c>
      <c r="U423" s="44" t="s">
        <v>43</v>
      </c>
      <c r="V423" s="162">
        <v>2.2149999999999999</v>
      </c>
      <c r="W423" s="162">
        <f t="shared" ref="W423:W428" si="1">V423*K423</f>
        <v>4.43</v>
      </c>
      <c r="X423" s="162">
        <v>0</v>
      </c>
      <c r="Y423" s="162">
        <f t="shared" ref="Y423:Y428" si="2">X423*K423</f>
        <v>0</v>
      </c>
      <c r="Z423" s="162">
        <v>0</v>
      </c>
      <c r="AA423" s="163">
        <f t="shared" ref="AA423:AA428" si="3">Z423*K423</f>
        <v>0</v>
      </c>
      <c r="AR423" s="21" t="s">
        <v>144</v>
      </c>
      <c r="AT423" s="21" t="s">
        <v>140</v>
      </c>
      <c r="AU423" s="21" t="s">
        <v>96</v>
      </c>
      <c r="AY423" s="21" t="s">
        <v>139</v>
      </c>
      <c r="BE423" s="164">
        <f t="shared" ref="BE423:BE428" si="4">IF(U423="základní",N423,0)</f>
        <v>1054</v>
      </c>
      <c r="BF423" s="164">
        <f t="shared" ref="BF423:BF428" si="5">IF(U423="snížená",N423,0)</f>
        <v>0</v>
      </c>
      <c r="BG423" s="164">
        <f t="shared" ref="BG423:BG428" si="6">IF(U423="zákl. přenesená",N423,0)</f>
        <v>0</v>
      </c>
      <c r="BH423" s="164">
        <f t="shared" ref="BH423:BH428" si="7">IF(U423="sníž. přenesená",N423,0)</f>
        <v>0</v>
      </c>
      <c r="BI423" s="164">
        <f t="shared" ref="BI423:BI428" si="8">IF(U423="nulová",N423,0)</f>
        <v>0</v>
      </c>
      <c r="BJ423" s="21" t="s">
        <v>23</v>
      </c>
      <c r="BK423" s="164">
        <f t="shared" ref="BK423:BK428" si="9">ROUND(L423*K423,2)</f>
        <v>1054</v>
      </c>
      <c r="BL423" s="21" t="s">
        <v>144</v>
      </c>
      <c r="BM423" s="21" t="s">
        <v>624</v>
      </c>
    </row>
    <row r="424" spans="2:65" s="1" customFormat="1" ht="31.5" customHeight="1">
      <c r="B424" s="35"/>
      <c r="C424" s="189" t="s">
        <v>625</v>
      </c>
      <c r="D424" s="189" t="s">
        <v>251</v>
      </c>
      <c r="E424" s="190" t="s">
        <v>626</v>
      </c>
      <c r="F424" s="275" t="s">
        <v>627</v>
      </c>
      <c r="G424" s="275"/>
      <c r="H424" s="275"/>
      <c r="I424" s="275"/>
      <c r="J424" s="191" t="s">
        <v>259</v>
      </c>
      <c r="K424" s="192">
        <v>2</v>
      </c>
      <c r="L424" s="276">
        <v>3700</v>
      </c>
      <c r="M424" s="276"/>
      <c r="N424" s="276">
        <f t="shared" si="0"/>
        <v>7400</v>
      </c>
      <c r="O424" s="264"/>
      <c r="P424" s="264"/>
      <c r="Q424" s="264"/>
      <c r="R424" s="37"/>
      <c r="T424" s="161" t="s">
        <v>21</v>
      </c>
      <c r="U424" s="44" t="s">
        <v>43</v>
      </c>
      <c r="V424" s="162">
        <v>0</v>
      </c>
      <c r="W424" s="162">
        <f t="shared" si="1"/>
        <v>0</v>
      </c>
      <c r="X424" s="162">
        <v>0.22</v>
      </c>
      <c r="Y424" s="162">
        <f t="shared" si="2"/>
        <v>0.44</v>
      </c>
      <c r="Z424" s="162">
        <v>0</v>
      </c>
      <c r="AA424" s="163">
        <f t="shared" si="3"/>
        <v>0</v>
      </c>
      <c r="AR424" s="21" t="s">
        <v>182</v>
      </c>
      <c r="AT424" s="21" t="s">
        <v>251</v>
      </c>
      <c r="AU424" s="21" t="s">
        <v>96</v>
      </c>
      <c r="AY424" s="21" t="s">
        <v>139</v>
      </c>
      <c r="BE424" s="164">
        <f t="shared" si="4"/>
        <v>7400</v>
      </c>
      <c r="BF424" s="164">
        <f t="shared" si="5"/>
        <v>0</v>
      </c>
      <c r="BG424" s="164">
        <f t="shared" si="6"/>
        <v>0</v>
      </c>
      <c r="BH424" s="164">
        <f t="shared" si="7"/>
        <v>0</v>
      </c>
      <c r="BI424" s="164">
        <f t="shared" si="8"/>
        <v>0</v>
      </c>
      <c r="BJ424" s="21" t="s">
        <v>23</v>
      </c>
      <c r="BK424" s="164">
        <f t="shared" si="9"/>
        <v>7400</v>
      </c>
      <c r="BL424" s="21" t="s">
        <v>144</v>
      </c>
      <c r="BM424" s="21" t="s">
        <v>628</v>
      </c>
    </row>
    <row r="425" spans="2:65" s="1" customFormat="1" ht="31.5" customHeight="1">
      <c r="B425" s="35"/>
      <c r="C425" s="157" t="s">
        <v>629</v>
      </c>
      <c r="D425" s="157" t="s">
        <v>140</v>
      </c>
      <c r="E425" s="158" t="s">
        <v>630</v>
      </c>
      <c r="F425" s="263" t="s">
        <v>631</v>
      </c>
      <c r="G425" s="263"/>
      <c r="H425" s="263"/>
      <c r="I425" s="263"/>
      <c r="J425" s="159" t="s">
        <v>461</v>
      </c>
      <c r="K425" s="160">
        <v>1</v>
      </c>
      <c r="L425" s="264">
        <v>10000</v>
      </c>
      <c r="M425" s="264"/>
      <c r="N425" s="264">
        <f t="shared" si="0"/>
        <v>10000</v>
      </c>
      <c r="O425" s="264"/>
      <c r="P425" s="264"/>
      <c r="Q425" s="264"/>
      <c r="R425" s="37"/>
      <c r="T425" s="161" t="s">
        <v>21</v>
      </c>
      <c r="U425" s="44" t="s">
        <v>43</v>
      </c>
      <c r="V425" s="162">
        <v>0.14000000000000001</v>
      </c>
      <c r="W425" s="162">
        <f t="shared" si="1"/>
        <v>0.14000000000000001</v>
      </c>
      <c r="X425" s="162">
        <v>0</v>
      </c>
      <c r="Y425" s="162">
        <f t="shared" si="2"/>
        <v>0</v>
      </c>
      <c r="Z425" s="162">
        <v>0</v>
      </c>
      <c r="AA425" s="163">
        <f t="shared" si="3"/>
        <v>0</v>
      </c>
      <c r="AR425" s="21" t="s">
        <v>144</v>
      </c>
      <c r="AT425" s="21" t="s">
        <v>140</v>
      </c>
      <c r="AU425" s="21" t="s">
        <v>96</v>
      </c>
      <c r="AY425" s="21" t="s">
        <v>139</v>
      </c>
      <c r="BE425" s="164">
        <f t="shared" si="4"/>
        <v>10000</v>
      </c>
      <c r="BF425" s="164">
        <f t="shared" si="5"/>
        <v>0</v>
      </c>
      <c r="BG425" s="164">
        <f t="shared" si="6"/>
        <v>0</v>
      </c>
      <c r="BH425" s="164">
        <f t="shared" si="7"/>
        <v>0</v>
      </c>
      <c r="BI425" s="164">
        <f t="shared" si="8"/>
        <v>0</v>
      </c>
      <c r="BJ425" s="21" t="s">
        <v>23</v>
      </c>
      <c r="BK425" s="164">
        <f t="shared" si="9"/>
        <v>10000</v>
      </c>
      <c r="BL425" s="21" t="s">
        <v>144</v>
      </c>
      <c r="BM425" s="21" t="s">
        <v>632</v>
      </c>
    </row>
    <row r="426" spans="2:65" s="1" customFormat="1" ht="22.5" customHeight="1">
      <c r="B426" s="35"/>
      <c r="C426" s="157" t="s">
        <v>633</v>
      </c>
      <c r="D426" s="157" t="s">
        <v>140</v>
      </c>
      <c r="E426" s="158" t="s">
        <v>634</v>
      </c>
      <c r="F426" s="263" t="s">
        <v>635</v>
      </c>
      <c r="G426" s="263"/>
      <c r="H426" s="263"/>
      <c r="I426" s="263"/>
      <c r="J426" s="159" t="s">
        <v>461</v>
      </c>
      <c r="K426" s="160">
        <v>8</v>
      </c>
      <c r="L426" s="264">
        <v>2000</v>
      </c>
      <c r="M426" s="264"/>
      <c r="N426" s="264">
        <f t="shared" si="0"/>
        <v>16000</v>
      </c>
      <c r="O426" s="264"/>
      <c r="P426" s="264"/>
      <c r="Q426" s="264"/>
      <c r="R426" s="37"/>
      <c r="T426" s="161" t="s">
        <v>21</v>
      </c>
      <c r="U426" s="44" t="s">
        <v>43</v>
      </c>
      <c r="V426" s="162">
        <v>0.14000000000000001</v>
      </c>
      <c r="W426" s="162">
        <f t="shared" si="1"/>
        <v>1.1200000000000001</v>
      </c>
      <c r="X426" s="162">
        <v>0</v>
      </c>
      <c r="Y426" s="162">
        <f t="shared" si="2"/>
        <v>0</v>
      </c>
      <c r="Z426" s="162">
        <v>0</v>
      </c>
      <c r="AA426" s="163">
        <f t="shared" si="3"/>
        <v>0</v>
      </c>
      <c r="AR426" s="21" t="s">
        <v>144</v>
      </c>
      <c r="AT426" s="21" t="s">
        <v>140</v>
      </c>
      <c r="AU426" s="21" t="s">
        <v>96</v>
      </c>
      <c r="AY426" s="21" t="s">
        <v>139</v>
      </c>
      <c r="BE426" s="164">
        <f t="shared" si="4"/>
        <v>16000</v>
      </c>
      <c r="BF426" s="164">
        <f t="shared" si="5"/>
        <v>0</v>
      </c>
      <c r="BG426" s="164">
        <f t="shared" si="6"/>
        <v>0</v>
      </c>
      <c r="BH426" s="164">
        <f t="shared" si="7"/>
        <v>0</v>
      </c>
      <c r="BI426" s="164">
        <f t="shared" si="8"/>
        <v>0</v>
      </c>
      <c r="BJ426" s="21" t="s">
        <v>23</v>
      </c>
      <c r="BK426" s="164">
        <f t="shared" si="9"/>
        <v>16000</v>
      </c>
      <c r="BL426" s="21" t="s">
        <v>144</v>
      </c>
      <c r="BM426" s="21" t="s">
        <v>636</v>
      </c>
    </row>
    <row r="427" spans="2:65" s="1" customFormat="1" ht="31.5" customHeight="1">
      <c r="B427" s="35"/>
      <c r="C427" s="157" t="s">
        <v>637</v>
      </c>
      <c r="D427" s="157" t="s">
        <v>140</v>
      </c>
      <c r="E427" s="158" t="s">
        <v>638</v>
      </c>
      <c r="F427" s="263" t="s">
        <v>639</v>
      </c>
      <c r="G427" s="263"/>
      <c r="H427" s="263"/>
      <c r="I427" s="263"/>
      <c r="J427" s="159" t="s">
        <v>461</v>
      </c>
      <c r="K427" s="160">
        <v>1</v>
      </c>
      <c r="L427" s="264">
        <v>4800</v>
      </c>
      <c r="M427" s="264"/>
      <c r="N427" s="264">
        <f t="shared" si="0"/>
        <v>4800</v>
      </c>
      <c r="O427" s="264"/>
      <c r="P427" s="264"/>
      <c r="Q427" s="264"/>
      <c r="R427" s="37"/>
      <c r="T427" s="161" t="s">
        <v>21</v>
      </c>
      <c r="U427" s="44" t="s">
        <v>43</v>
      </c>
      <c r="V427" s="162">
        <v>0.14000000000000001</v>
      </c>
      <c r="W427" s="162">
        <f t="shared" si="1"/>
        <v>0.14000000000000001</v>
      </c>
      <c r="X427" s="162">
        <v>0</v>
      </c>
      <c r="Y427" s="162">
        <f t="shared" si="2"/>
        <v>0</v>
      </c>
      <c r="Z427" s="162">
        <v>0</v>
      </c>
      <c r="AA427" s="163">
        <f t="shared" si="3"/>
        <v>0</v>
      </c>
      <c r="AR427" s="21" t="s">
        <v>144</v>
      </c>
      <c r="AT427" s="21" t="s">
        <v>140</v>
      </c>
      <c r="AU427" s="21" t="s">
        <v>96</v>
      </c>
      <c r="AY427" s="21" t="s">
        <v>139</v>
      </c>
      <c r="BE427" s="164">
        <f t="shared" si="4"/>
        <v>4800</v>
      </c>
      <c r="BF427" s="164">
        <f t="shared" si="5"/>
        <v>0</v>
      </c>
      <c r="BG427" s="164">
        <f t="shared" si="6"/>
        <v>0</v>
      </c>
      <c r="BH427" s="164">
        <f t="shared" si="7"/>
        <v>0</v>
      </c>
      <c r="BI427" s="164">
        <f t="shared" si="8"/>
        <v>0</v>
      </c>
      <c r="BJ427" s="21" t="s">
        <v>23</v>
      </c>
      <c r="BK427" s="164">
        <f t="shared" si="9"/>
        <v>4800</v>
      </c>
      <c r="BL427" s="21" t="s">
        <v>144</v>
      </c>
      <c r="BM427" s="21" t="s">
        <v>640</v>
      </c>
    </row>
    <row r="428" spans="2:65" s="1" customFormat="1" ht="31.5" customHeight="1">
      <c r="B428" s="35"/>
      <c r="C428" s="157" t="s">
        <v>641</v>
      </c>
      <c r="D428" s="157" t="s">
        <v>140</v>
      </c>
      <c r="E428" s="158" t="s">
        <v>642</v>
      </c>
      <c r="F428" s="263" t="s">
        <v>643</v>
      </c>
      <c r="G428" s="263"/>
      <c r="H428" s="263"/>
      <c r="I428" s="263"/>
      <c r="J428" s="159" t="s">
        <v>311</v>
      </c>
      <c r="K428" s="160">
        <v>56</v>
      </c>
      <c r="L428" s="264">
        <v>450</v>
      </c>
      <c r="M428" s="264"/>
      <c r="N428" s="264">
        <f t="shared" si="0"/>
        <v>25200</v>
      </c>
      <c r="O428" s="264"/>
      <c r="P428" s="264"/>
      <c r="Q428" s="264"/>
      <c r="R428" s="37"/>
      <c r="T428" s="161" t="s">
        <v>21</v>
      </c>
      <c r="U428" s="44" t="s">
        <v>43</v>
      </c>
      <c r="V428" s="162">
        <v>0.14000000000000001</v>
      </c>
      <c r="W428" s="162">
        <f t="shared" si="1"/>
        <v>7.8400000000000007</v>
      </c>
      <c r="X428" s="162">
        <v>0</v>
      </c>
      <c r="Y428" s="162">
        <f t="shared" si="2"/>
        <v>0</v>
      </c>
      <c r="Z428" s="162">
        <v>0</v>
      </c>
      <c r="AA428" s="163">
        <f t="shared" si="3"/>
        <v>0</v>
      </c>
      <c r="AR428" s="21" t="s">
        <v>144</v>
      </c>
      <c r="AT428" s="21" t="s">
        <v>140</v>
      </c>
      <c r="AU428" s="21" t="s">
        <v>96</v>
      </c>
      <c r="AY428" s="21" t="s">
        <v>139</v>
      </c>
      <c r="BE428" s="164">
        <f t="shared" si="4"/>
        <v>25200</v>
      </c>
      <c r="BF428" s="164">
        <f t="shared" si="5"/>
        <v>0</v>
      </c>
      <c r="BG428" s="164">
        <f t="shared" si="6"/>
        <v>0</v>
      </c>
      <c r="BH428" s="164">
        <f t="shared" si="7"/>
        <v>0</v>
      </c>
      <c r="BI428" s="164">
        <f t="shared" si="8"/>
        <v>0</v>
      </c>
      <c r="BJ428" s="21" t="s">
        <v>23</v>
      </c>
      <c r="BK428" s="164">
        <f t="shared" si="9"/>
        <v>25200</v>
      </c>
      <c r="BL428" s="21" t="s">
        <v>144</v>
      </c>
      <c r="BM428" s="21" t="s">
        <v>644</v>
      </c>
    </row>
    <row r="429" spans="2:65" s="11" customFormat="1" ht="22.5" customHeight="1">
      <c r="B429" s="173"/>
      <c r="C429" s="174"/>
      <c r="D429" s="174"/>
      <c r="E429" s="175" t="s">
        <v>21</v>
      </c>
      <c r="F429" s="271" t="s">
        <v>645</v>
      </c>
      <c r="G429" s="272"/>
      <c r="H429" s="272"/>
      <c r="I429" s="272"/>
      <c r="J429" s="174"/>
      <c r="K429" s="176">
        <v>56</v>
      </c>
      <c r="L429" s="174"/>
      <c r="M429" s="174"/>
      <c r="N429" s="174"/>
      <c r="O429" s="174"/>
      <c r="P429" s="174"/>
      <c r="Q429" s="174"/>
      <c r="R429" s="177"/>
      <c r="T429" s="178"/>
      <c r="U429" s="174"/>
      <c r="V429" s="174"/>
      <c r="W429" s="174"/>
      <c r="X429" s="174"/>
      <c r="Y429" s="174"/>
      <c r="Z429" s="174"/>
      <c r="AA429" s="179"/>
      <c r="AT429" s="180" t="s">
        <v>147</v>
      </c>
      <c r="AU429" s="180" t="s">
        <v>96</v>
      </c>
      <c r="AV429" s="11" t="s">
        <v>96</v>
      </c>
      <c r="AW429" s="11" t="s">
        <v>35</v>
      </c>
      <c r="AX429" s="11" t="s">
        <v>23</v>
      </c>
      <c r="AY429" s="180" t="s">
        <v>139</v>
      </c>
    </row>
    <row r="430" spans="2:65" s="1" customFormat="1" ht="22.5" customHeight="1">
      <c r="B430" s="35"/>
      <c r="C430" s="157" t="s">
        <v>646</v>
      </c>
      <c r="D430" s="157" t="s">
        <v>140</v>
      </c>
      <c r="E430" s="158" t="s">
        <v>647</v>
      </c>
      <c r="F430" s="263" t="s">
        <v>648</v>
      </c>
      <c r="G430" s="263"/>
      <c r="H430" s="263"/>
      <c r="I430" s="263"/>
      <c r="J430" s="159" t="s">
        <v>461</v>
      </c>
      <c r="K430" s="160">
        <v>1</v>
      </c>
      <c r="L430" s="264">
        <v>20000</v>
      </c>
      <c r="M430" s="264"/>
      <c r="N430" s="264">
        <f>ROUND(L430*K430,2)</f>
        <v>20000</v>
      </c>
      <c r="O430" s="264"/>
      <c r="P430" s="264"/>
      <c r="Q430" s="264"/>
      <c r="R430" s="37"/>
      <c r="T430" s="161" t="s">
        <v>21</v>
      </c>
      <c r="U430" s="44" t="s">
        <v>43</v>
      </c>
      <c r="V430" s="162">
        <v>0.14000000000000001</v>
      </c>
      <c r="W430" s="162">
        <f>V430*K430</f>
        <v>0.14000000000000001</v>
      </c>
      <c r="X430" s="162">
        <v>0</v>
      </c>
      <c r="Y430" s="162">
        <f>X430*K430</f>
        <v>0</v>
      </c>
      <c r="Z430" s="162">
        <v>0</v>
      </c>
      <c r="AA430" s="163">
        <f>Z430*K430</f>
        <v>0</v>
      </c>
      <c r="AR430" s="21" t="s">
        <v>144</v>
      </c>
      <c r="AT430" s="21" t="s">
        <v>140</v>
      </c>
      <c r="AU430" s="21" t="s">
        <v>96</v>
      </c>
      <c r="AY430" s="21" t="s">
        <v>139</v>
      </c>
      <c r="BE430" s="164">
        <f>IF(U430="základní",N430,0)</f>
        <v>20000</v>
      </c>
      <c r="BF430" s="164">
        <f>IF(U430="snížená",N430,0)</f>
        <v>0</v>
      </c>
      <c r="BG430" s="164">
        <f>IF(U430="zákl. přenesená",N430,0)</f>
        <v>0</v>
      </c>
      <c r="BH430" s="164">
        <f>IF(U430="sníž. přenesená",N430,0)</f>
        <v>0</v>
      </c>
      <c r="BI430" s="164">
        <f>IF(U430="nulová",N430,0)</f>
        <v>0</v>
      </c>
      <c r="BJ430" s="21" t="s">
        <v>23</v>
      </c>
      <c r="BK430" s="164">
        <f>ROUND(L430*K430,2)</f>
        <v>20000</v>
      </c>
      <c r="BL430" s="21" t="s">
        <v>144</v>
      </c>
      <c r="BM430" s="21" t="s">
        <v>649</v>
      </c>
    </row>
    <row r="431" spans="2:65" s="1" customFormat="1" ht="22.5" customHeight="1">
      <c r="B431" s="35"/>
      <c r="C431" s="36"/>
      <c r="D431" s="36"/>
      <c r="E431" s="36"/>
      <c r="F431" s="277" t="s">
        <v>650</v>
      </c>
      <c r="G431" s="278"/>
      <c r="H431" s="278"/>
      <c r="I431" s="278"/>
      <c r="J431" s="36"/>
      <c r="K431" s="36"/>
      <c r="L431" s="36"/>
      <c r="M431" s="36"/>
      <c r="N431" s="36"/>
      <c r="O431" s="36"/>
      <c r="P431" s="36"/>
      <c r="Q431" s="36"/>
      <c r="R431" s="37"/>
      <c r="T431" s="132"/>
      <c r="U431" s="36"/>
      <c r="V431" s="36"/>
      <c r="W431" s="36"/>
      <c r="X431" s="36"/>
      <c r="Y431" s="36"/>
      <c r="Z431" s="36"/>
      <c r="AA431" s="78"/>
      <c r="AT431" s="21" t="s">
        <v>586</v>
      </c>
      <c r="AU431" s="21" t="s">
        <v>96</v>
      </c>
    </row>
    <row r="432" spans="2:65" s="1" customFormat="1" ht="31.5" customHeight="1">
      <c r="B432" s="35"/>
      <c r="C432" s="157" t="s">
        <v>651</v>
      </c>
      <c r="D432" s="157" t="s">
        <v>140</v>
      </c>
      <c r="E432" s="158" t="s">
        <v>652</v>
      </c>
      <c r="F432" s="263" t="s">
        <v>653</v>
      </c>
      <c r="G432" s="263"/>
      <c r="H432" s="263"/>
      <c r="I432" s="263"/>
      <c r="J432" s="159" t="s">
        <v>461</v>
      </c>
      <c r="K432" s="160">
        <v>1</v>
      </c>
      <c r="L432" s="264">
        <v>12000</v>
      </c>
      <c r="M432" s="264"/>
      <c r="N432" s="264">
        <f>ROUND(L432*K432,2)</f>
        <v>12000</v>
      </c>
      <c r="O432" s="264"/>
      <c r="P432" s="264"/>
      <c r="Q432" s="264"/>
      <c r="R432" s="37"/>
      <c r="T432" s="161" t="s">
        <v>21</v>
      </c>
      <c r="U432" s="44" t="s">
        <v>43</v>
      </c>
      <c r="V432" s="162">
        <v>0.14000000000000001</v>
      </c>
      <c r="W432" s="162">
        <f>V432*K432</f>
        <v>0.14000000000000001</v>
      </c>
      <c r="X432" s="162">
        <v>0</v>
      </c>
      <c r="Y432" s="162">
        <f>X432*K432</f>
        <v>0</v>
      </c>
      <c r="Z432" s="162">
        <v>0</v>
      </c>
      <c r="AA432" s="163">
        <f>Z432*K432</f>
        <v>0</v>
      </c>
      <c r="AR432" s="21" t="s">
        <v>144</v>
      </c>
      <c r="AT432" s="21" t="s">
        <v>140</v>
      </c>
      <c r="AU432" s="21" t="s">
        <v>96</v>
      </c>
      <c r="AY432" s="21" t="s">
        <v>139</v>
      </c>
      <c r="BE432" s="164">
        <f>IF(U432="základní",N432,0)</f>
        <v>12000</v>
      </c>
      <c r="BF432" s="164">
        <f>IF(U432="snížená",N432,0)</f>
        <v>0</v>
      </c>
      <c r="BG432" s="164">
        <f>IF(U432="zákl. přenesená",N432,0)</f>
        <v>0</v>
      </c>
      <c r="BH432" s="164">
        <f>IF(U432="sníž. přenesená",N432,0)</f>
        <v>0</v>
      </c>
      <c r="BI432" s="164">
        <f>IF(U432="nulová",N432,0)</f>
        <v>0</v>
      </c>
      <c r="BJ432" s="21" t="s">
        <v>23</v>
      </c>
      <c r="BK432" s="164">
        <f>ROUND(L432*K432,2)</f>
        <v>12000</v>
      </c>
      <c r="BL432" s="21" t="s">
        <v>144</v>
      </c>
      <c r="BM432" s="21" t="s">
        <v>654</v>
      </c>
    </row>
    <row r="433" spans="2:65" s="1" customFormat="1" ht="22.5" customHeight="1">
      <c r="B433" s="35"/>
      <c r="C433" s="36"/>
      <c r="D433" s="36"/>
      <c r="E433" s="36"/>
      <c r="F433" s="277" t="s">
        <v>650</v>
      </c>
      <c r="G433" s="278"/>
      <c r="H433" s="278"/>
      <c r="I433" s="278"/>
      <c r="J433" s="36"/>
      <c r="K433" s="36"/>
      <c r="L433" s="36"/>
      <c r="M433" s="36"/>
      <c r="N433" s="36"/>
      <c r="O433" s="36"/>
      <c r="P433" s="36"/>
      <c r="Q433" s="36"/>
      <c r="R433" s="37"/>
      <c r="T433" s="132"/>
      <c r="U433" s="36"/>
      <c r="V433" s="36"/>
      <c r="W433" s="36"/>
      <c r="X433" s="36"/>
      <c r="Y433" s="36"/>
      <c r="Z433" s="36"/>
      <c r="AA433" s="78"/>
      <c r="AT433" s="21" t="s">
        <v>586</v>
      </c>
      <c r="AU433" s="21" t="s">
        <v>96</v>
      </c>
    </row>
    <row r="434" spans="2:65" s="1" customFormat="1" ht="22.5" customHeight="1">
      <c r="B434" s="35"/>
      <c r="C434" s="157" t="s">
        <v>655</v>
      </c>
      <c r="D434" s="157" t="s">
        <v>140</v>
      </c>
      <c r="E434" s="158" t="s">
        <v>656</v>
      </c>
      <c r="F434" s="263" t="s">
        <v>657</v>
      </c>
      <c r="G434" s="263"/>
      <c r="H434" s="263"/>
      <c r="I434" s="263"/>
      <c r="J434" s="159" t="s">
        <v>461</v>
      </c>
      <c r="K434" s="160">
        <v>1</v>
      </c>
      <c r="L434" s="264">
        <v>26000</v>
      </c>
      <c r="M434" s="264"/>
      <c r="N434" s="264">
        <f>ROUND(L434*K434,2)</f>
        <v>26000</v>
      </c>
      <c r="O434" s="264"/>
      <c r="P434" s="264"/>
      <c r="Q434" s="264"/>
      <c r="R434" s="37"/>
      <c r="T434" s="161" t="s">
        <v>21</v>
      </c>
      <c r="U434" s="44" t="s">
        <v>43</v>
      </c>
      <c r="V434" s="162">
        <v>0.14000000000000001</v>
      </c>
      <c r="W434" s="162">
        <f>V434*K434</f>
        <v>0.14000000000000001</v>
      </c>
      <c r="X434" s="162">
        <v>0</v>
      </c>
      <c r="Y434" s="162">
        <f>X434*K434</f>
        <v>0</v>
      </c>
      <c r="Z434" s="162">
        <v>0</v>
      </c>
      <c r="AA434" s="163">
        <f>Z434*K434</f>
        <v>0</v>
      </c>
      <c r="AR434" s="21" t="s">
        <v>144</v>
      </c>
      <c r="AT434" s="21" t="s">
        <v>140</v>
      </c>
      <c r="AU434" s="21" t="s">
        <v>96</v>
      </c>
      <c r="AY434" s="21" t="s">
        <v>139</v>
      </c>
      <c r="BE434" s="164">
        <f>IF(U434="základní",N434,0)</f>
        <v>26000</v>
      </c>
      <c r="BF434" s="164">
        <f>IF(U434="snížená",N434,0)</f>
        <v>0</v>
      </c>
      <c r="BG434" s="164">
        <f>IF(U434="zákl. přenesená",N434,0)</f>
        <v>0</v>
      </c>
      <c r="BH434" s="164">
        <f>IF(U434="sníž. přenesená",N434,0)</f>
        <v>0</v>
      </c>
      <c r="BI434" s="164">
        <f>IF(U434="nulová",N434,0)</f>
        <v>0</v>
      </c>
      <c r="BJ434" s="21" t="s">
        <v>23</v>
      </c>
      <c r="BK434" s="164">
        <f>ROUND(L434*K434,2)</f>
        <v>26000</v>
      </c>
      <c r="BL434" s="21" t="s">
        <v>144</v>
      </c>
      <c r="BM434" s="21" t="s">
        <v>658</v>
      </c>
    </row>
    <row r="435" spans="2:65" s="1" customFormat="1" ht="22.5" customHeight="1">
      <c r="B435" s="35"/>
      <c r="C435" s="36"/>
      <c r="D435" s="36"/>
      <c r="E435" s="36"/>
      <c r="F435" s="277" t="s">
        <v>650</v>
      </c>
      <c r="G435" s="278"/>
      <c r="H435" s="278"/>
      <c r="I435" s="278"/>
      <c r="J435" s="36"/>
      <c r="K435" s="36"/>
      <c r="L435" s="36"/>
      <c r="M435" s="36"/>
      <c r="N435" s="36"/>
      <c r="O435" s="36"/>
      <c r="P435" s="36"/>
      <c r="Q435" s="36"/>
      <c r="R435" s="37"/>
      <c r="T435" s="132"/>
      <c r="U435" s="36"/>
      <c r="V435" s="36"/>
      <c r="W435" s="36"/>
      <c r="X435" s="36"/>
      <c r="Y435" s="36"/>
      <c r="Z435" s="36"/>
      <c r="AA435" s="78"/>
      <c r="AT435" s="21" t="s">
        <v>586</v>
      </c>
      <c r="AU435" s="21" t="s">
        <v>96</v>
      </c>
    </row>
    <row r="436" spans="2:65" s="1" customFormat="1" ht="31.5" customHeight="1">
      <c r="B436" s="35"/>
      <c r="C436" s="157" t="s">
        <v>659</v>
      </c>
      <c r="D436" s="157" t="s">
        <v>140</v>
      </c>
      <c r="E436" s="158" t="s">
        <v>660</v>
      </c>
      <c r="F436" s="263" t="s">
        <v>661</v>
      </c>
      <c r="G436" s="263"/>
      <c r="H436" s="263"/>
      <c r="I436" s="263"/>
      <c r="J436" s="159" t="s">
        <v>214</v>
      </c>
      <c r="K436" s="160">
        <v>1.694</v>
      </c>
      <c r="L436" s="264">
        <v>2520</v>
      </c>
      <c r="M436" s="264"/>
      <c r="N436" s="264">
        <f>ROUND(L436*K436,2)</f>
        <v>4268.88</v>
      </c>
      <c r="O436" s="264"/>
      <c r="P436" s="264"/>
      <c r="Q436" s="264"/>
      <c r="R436" s="37"/>
      <c r="T436" s="161" t="s">
        <v>21</v>
      </c>
      <c r="U436" s="44" t="s">
        <v>43</v>
      </c>
      <c r="V436" s="162">
        <v>6.4359999999999999</v>
      </c>
      <c r="W436" s="162">
        <f>V436*K436</f>
        <v>10.902583999999999</v>
      </c>
      <c r="X436" s="162">
        <v>0</v>
      </c>
      <c r="Y436" s="162">
        <f>X436*K436</f>
        <v>0</v>
      </c>
      <c r="Z436" s="162">
        <v>2</v>
      </c>
      <c r="AA436" s="163">
        <f>Z436*K436</f>
        <v>3.3879999999999999</v>
      </c>
      <c r="AR436" s="21" t="s">
        <v>144</v>
      </c>
      <c r="AT436" s="21" t="s">
        <v>140</v>
      </c>
      <c r="AU436" s="21" t="s">
        <v>96</v>
      </c>
      <c r="AY436" s="21" t="s">
        <v>139</v>
      </c>
      <c r="BE436" s="164">
        <f>IF(U436="základní",N436,0)</f>
        <v>4268.88</v>
      </c>
      <c r="BF436" s="164">
        <f>IF(U436="snížená",N436,0)</f>
        <v>0</v>
      </c>
      <c r="BG436" s="164">
        <f>IF(U436="zákl. přenesená",N436,0)</f>
        <v>0</v>
      </c>
      <c r="BH436" s="164">
        <f>IF(U436="sníž. přenesená",N436,0)</f>
        <v>0</v>
      </c>
      <c r="BI436" s="164">
        <f>IF(U436="nulová",N436,0)</f>
        <v>0</v>
      </c>
      <c r="BJ436" s="21" t="s">
        <v>23</v>
      </c>
      <c r="BK436" s="164">
        <f>ROUND(L436*K436,2)</f>
        <v>4268.88</v>
      </c>
      <c r="BL436" s="21" t="s">
        <v>144</v>
      </c>
      <c r="BM436" s="21" t="s">
        <v>662</v>
      </c>
    </row>
    <row r="437" spans="2:65" s="11" customFormat="1" ht="22.5" customHeight="1">
      <c r="B437" s="173"/>
      <c r="C437" s="174"/>
      <c r="D437" s="174"/>
      <c r="E437" s="175" t="s">
        <v>21</v>
      </c>
      <c r="F437" s="271" t="s">
        <v>663</v>
      </c>
      <c r="G437" s="272"/>
      <c r="H437" s="272"/>
      <c r="I437" s="272"/>
      <c r="J437" s="174"/>
      <c r="K437" s="176">
        <v>1.694</v>
      </c>
      <c r="L437" s="174"/>
      <c r="M437" s="174"/>
      <c r="N437" s="174"/>
      <c r="O437" s="174"/>
      <c r="P437" s="174"/>
      <c r="Q437" s="174"/>
      <c r="R437" s="177"/>
      <c r="T437" s="178"/>
      <c r="U437" s="174"/>
      <c r="V437" s="174"/>
      <c r="W437" s="174"/>
      <c r="X437" s="174"/>
      <c r="Y437" s="174"/>
      <c r="Z437" s="174"/>
      <c r="AA437" s="179"/>
      <c r="AT437" s="180" t="s">
        <v>147</v>
      </c>
      <c r="AU437" s="180" t="s">
        <v>96</v>
      </c>
      <c r="AV437" s="11" t="s">
        <v>96</v>
      </c>
      <c r="AW437" s="11" t="s">
        <v>35</v>
      </c>
      <c r="AX437" s="11" t="s">
        <v>23</v>
      </c>
      <c r="AY437" s="180" t="s">
        <v>139</v>
      </c>
    </row>
    <row r="438" spans="2:65" s="1" customFormat="1" ht="31.5" customHeight="1">
      <c r="B438" s="35"/>
      <c r="C438" s="157" t="s">
        <v>664</v>
      </c>
      <c r="D438" s="157" t="s">
        <v>140</v>
      </c>
      <c r="E438" s="158" t="s">
        <v>665</v>
      </c>
      <c r="F438" s="263" t="s">
        <v>666</v>
      </c>
      <c r="G438" s="263"/>
      <c r="H438" s="263"/>
      <c r="I438" s="263"/>
      <c r="J438" s="159" t="s">
        <v>311</v>
      </c>
      <c r="K438" s="160">
        <v>8.5</v>
      </c>
      <c r="L438" s="264">
        <v>1600</v>
      </c>
      <c r="M438" s="264"/>
      <c r="N438" s="264">
        <f>ROUND(L438*K438,2)</f>
        <v>13600</v>
      </c>
      <c r="O438" s="264"/>
      <c r="P438" s="264"/>
      <c r="Q438" s="264"/>
      <c r="R438" s="37"/>
      <c r="T438" s="161" t="s">
        <v>21</v>
      </c>
      <c r="U438" s="44" t="s">
        <v>43</v>
      </c>
      <c r="V438" s="162">
        <v>2.56</v>
      </c>
      <c r="W438" s="162">
        <f>V438*K438</f>
        <v>21.76</v>
      </c>
      <c r="X438" s="162">
        <v>0</v>
      </c>
      <c r="Y438" s="162">
        <f>X438*K438</f>
        <v>0</v>
      </c>
      <c r="Z438" s="162">
        <v>2</v>
      </c>
      <c r="AA438" s="163">
        <f>Z438*K438</f>
        <v>17</v>
      </c>
      <c r="AR438" s="21" t="s">
        <v>144</v>
      </c>
      <c r="AT438" s="21" t="s">
        <v>140</v>
      </c>
      <c r="AU438" s="21" t="s">
        <v>96</v>
      </c>
      <c r="AY438" s="21" t="s">
        <v>139</v>
      </c>
      <c r="BE438" s="164">
        <f>IF(U438="základní",N438,0)</f>
        <v>13600</v>
      </c>
      <c r="BF438" s="164">
        <f>IF(U438="snížená",N438,0)</f>
        <v>0</v>
      </c>
      <c r="BG438" s="164">
        <f>IF(U438="zákl. přenesená",N438,0)</f>
        <v>0</v>
      </c>
      <c r="BH438" s="164">
        <f>IF(U438="sníž. přenesená",N438,0)</f>
        <v>0</v>
      </c>
      <c r="BI438" s="164">
        <f>IF(U438="nulová",N438,0)</f>
        <v>0</v>
      </c>
      <c r="BJ438" s="21" t="s">
        <v>23</v>
      </c>
      <c r="BK438" s="164">
        <f>ROUND(L438*K438,2)</f>
        <v>13600</v>
      </c>
      <c r="BL438" s="21" t="s">
        <v>144</v>
      </c>
      <c r="BM438" s="21" t="s">
        <v>667</v>
      </c>
    </row>
    <row r="439" spans="2:65" s="1" customFormat="1" ht="78" customHeight="1">
      <c r="B439" s="35"/>
      <c r="C439" s="36"/>
      <c r="D439" s="36"/>
      <c r="E439" s="36"/>
      <c r="F439" s="277" t="s">
        <v>668</v>
      </c>
      <c r="G439" s="278"/>
      <c r="H439" s="278"/>
      <c r="I439" s="278"/>
      <c r="J439" s="36"/>
      <c r="K439" s="36"/>
      <c r="L439" s="36"/>
      <c r="M439" s="36"/>
      <c r="N439" s="36"/>
      <c r="O439" s="36"/>
      <c r="P439" s="36"/>
      <c r="Q439" s="36"/>
      <c r="R439" s="37"/>
      <c r="T439" s="132"/>
      <c r="U439" s="36"/>
      <c r="V439" s="36"/>
      <c r="W439" s="36"/>
      <c r="X439" s="36"/>
      <c r="Y439" s="36"/>
      <c r="Z439" s="36"/>
      <c r="AA439" s="78"/>
      <c r="AT439" s="21" t="s">
        <v>586</v>
      </c>
      <c r="AU439" s="21" t="s">
        <v>96</v>
      </c>
    </row>
    <row r="440" spans="2:65" s="1" customFormat="1" ht="44.25" customHeight="1">
      <c r="B440" s="35"/>
      <c r="C440" s="157" t="s">
        <v>669</v>
      </c>
      <c r="D440" s="157" t="s">
        <v>140</v>
      </c>
      <c r="E440" s="158" t="s">
        <v>670</v>
      </c>
      <c r="F440" s="263" t="s">
        <v>671</v>
      </c>
      <c r="G440" s="263"/>
      <c r="H440" s="263"/>
      <c r="I440" s="263"/>
      <c r="J440" s="159" t="s">
        <v>239</v>
      </c>
      <c r="K440" s="160">
        <v>20.388000000000002</v>
      </c>
      <c r="L440" s="264">
        <v>349</v>
      </c>
      <c r="M440" s="264"/>
      <c r="N440" s="264">
        <f>ROUND(L440*K440,2)</f>
        <v>7115.41</v>
      </c>
      <c r="O440" s="264"/>
      <c r="P440" s="264"/>
      <c r="Q440" s="264"/>
      <c r="R440" s="37"/>
      <c r="T440" s="161" t="s">
        <v>21</v>
      </c>
      <c r="U440" s="44" t="s">
        <v>43</v>
      </c>
      <c r="V440" s="162">
        <v>1.569</v>
      </c>
      <c r="W440" s="162">
        <f>V440*K440</f>
        <v>31.988772000000001</v>
      </c>
      <c r="X440" s="162">
        <v>0</v>
      </c>
      <c r="Y440" s="162">
        <f>X440*K440</f>
        <v>0</v>
      </c>
      <c r="Z440" s="162">
        <v>0</v>
      </c>
      <c r="AA440" s="163">
        <f>Z440*K440</f>
        <v>0</v>
      </c>
      <c r="AR440" s="21" t="s">
        <v>144</v>
      </c>
      <c r="AT440" s="21" t="s">
        <v>140</v>
      </c>
      <c r="AU440" s="21" t="s">
        <v>96</v>
      </c>
      <c r="AY440" s="21" t="s">
        <v>139</v>
      </c>
      <c r="BE440" s="164">
        <f>IF(U440="základní",N440,0)</f>
        <v>7115.41</v>
      </c>
      <c r="BF440" s="164">
        <f>IF(U440="snížená",N440,0)</f>
        <v>0</v>
      </c>
      <c r="BG440" s="164">
        <f>IF(U440="zákl. přenesená",N440,0)</f>
        <v>0</v>
      </c>
      <c r="BH440" s="164">
        <f>IF(U440="sníž. přenesená",N440,0)</f>
        <v>0</v>
      </c>
      <c r="BI440" s="164">
        <f>IF(U440="nulová",N440,0)</f>
        <v>0</v>
      </c>
      <c r="BJ440" s="21" t="s">
        <v>23</v>
      </c>
      <c r="BK440" s="164">
        <f>ROUND(L440*K440,2)</f>
        <v>7115.41</v>
      </c>
      <c r="BL440" s="21" t="s">
        <v>144</v>
      </c>
      <c r="BM440" s="21" t="s">
        <v>672</v>
      </c>
    </row>
    <row r="441" spans="2:65" s="1" customFormat="1" ht="31.5" customHeight="1">
      <c r="B441" s="35"/>
      <c r="C441" s="157" t="s">
        <v>673</v>
      </c>
      <c r="D441" s="157" t="s">
        <v>140</v>
      </c>
      <c r="E441" s="158" t="s">
        <v>674</v>
      </c>
      <c r="F441" s="263" t="s">
        <v>675</v>
      </c>
      <c r="G441" s="263"/>
      <c r="H441" s="263"/>
      <c r="I441" s="263"/>
      <c r="J441" s="159" t="s">
        <v>239</v>
      </c>
      <c r="K441" s="160">
        <v>20.388000000000002</v>
      </c>
      <c r="L441" s="264">
        <v>210</v>
      </c>
      <c r="M441" s="264"/>
      <c r="N441" s="264">
        <f>ROUND(L441*K441,2)</f>
        <v>4281.4799999999996</v>
      </c>
      <c r="O441" s="264"/>
      <c r="P441" s="264"/>
      <c r="Q441" s="264"/>
      <c r="R441" s="37"/>
      <c r="T441" s="161" t="s">
        <v>21</v>
      </c>
      <c r="U441" s="44" t="s">
        <v>43</v>
      </c>
      <c r="V441" s="162">
        <v>0.125</v>
      </c>
      <c r="W441" s="162">
        <f>V441*K441</f>
        <v>2.5485000000000002</v>
      </c>
      <c r="X441" s="162">
        <v>0</v>
      </c>
      <c r="Y441" s="162">
        <f>X441*K441</f>
        <v>0</v>
      </c>
      <c r="Z441" s="162">
        <v>0</v>
      </c>
      <c r="AA441" s="163">
        <f>Z441*K441</f>
        <v>0</v>
      </c>
      <c r="AR441" s="21" t="s">
        <v>144</v>
      </c>
      <c r="AT441" s="21" t="s">
        <v>140</v>
      </c>
      <c r="AU441" s="21" t="s">
        <v>96</v>
      </c>
      <c r="AY441" s="21" t="s">
        <v>139</v>
      </c>
      <c r="BE441" s="164">
        <f>IF(U441="základní",N441,0)</f>
        <v>4281.4799999999996</v>
      </c>
      <c r="BF441" s="164">
        <f>IF(U441="snížená",N441,0)</f>
        <v>0</v>
      </c>
      <c r="BG441" s="164">
        <f>IF(U441="zákl. přenesená",N441,0)</f>
        <v>0</v>
      </c>
      <c r="BH441" s="164">
        <f>IF(U441="sníž. přenesená",N441,0)</f>
        <v>0</v>
      </c>
      <c r="BI441" s="164">
        <f>IF(U441="nulová",N441,0)</f>
        <v>0</v>
      </c>
      <c r="BJ441" s="21" t="s">
        <v>23</v>
      </c>
      <c r="BK441" s="164">
        <f>ROUND(L441*K441,2)</f>
        <v>4281.4799999999996</v>
      </c>
      <c r="BL441" s="21" t="s">
        <v>144</v>
      </c>
      <c r="BM441" s="21" t="s">
        <v>676</v>
      </c>
    </row>
    <row r="442" spans="2:65" s="1" customFormat="1" ht="31.5" customHeight="1">
      <c r="B442" s="35"/>
      <c r="C442" s="157" t="s">
        <v>677</v>
      </c>
      <c r="D442" s="157" t="s">
        <v>140</v>
      </c>
      <c r="E442" s="158" t="s">
        <v>678</v>
      </c>
      <c r="F442" s="263" t="s">
        <v>679</v>
      </c>
      <c r="G442" s="263"/>
      <c r="H442" s="263"/>
      <c r="I442" s="263"/>
      <c r="J442" s="159" t="s">
        <v>239</v>
      </c>
      <c r="K442" s="160">
        <v>387.37200000000001</v>
      </c>
      <c r="L442" s="264">
        <v>9.1199999999999992</v>
      </c>
      <c r="M442" s="264"/>
      <c r="N442" s="264">
        <f>ROUND(L442*K442,2)</f>
        <v>3532.83</v>
      </c>
      <c r="O442" s="264"/>
      <c r="P442" s="264"/>
      <c r="Q442" s="264"/>
      <c r="R442" s="37"/>
      <c r="T442" s="161" t="s">
        <v>21</v>
      </c>
      <c r="U442" s="44" t="s">
        <v>43</v>
      </c>
      <c r="V442" s="162">
        <v>6.0000000000000001E-3</v>
      </c>
      <c r="W442" s="162">
        <f>V442*K442</f>
        <v>2.3242320000000003</v>
      </c>
      <c r="X442" s="162">
        <v>0</v>
      </c>
      <c r="Y442" s="162">
        <f>X442*K442</f>
        <v>0</v>
      </c>
      <c r="Z442" s="162">
        <v>0</v>
      </c>
      <c r="AA442" s="163">
        <f>Z442*K442</f>
        <v>0</v>
      </c>
      <c r="AR442" s="21" t="s">
        <v>144</v>
      </c>
      <c r="AT442" s="21" t="s">
        <v>140</v>
      </c>
      <c r="AU442" s="21" t="s">
        <v>96</v>
      </c>
      <c r="AY442" s="21" t="s">
        <v>139</v>
      </c>
      <c r="BE442" s="164">
        <f>IF(U442="základní",N442,0)</f>
        <v>3532.83</v>
      </c>
      <c r="BF442" s="164">
        <f>IF(U442="snížená",N442,0)</f>
        <v>0</v>
      </c>
      <c r="BG442" s="164">
        <f>IF(U442="zákl. přenesená",N442,0)</f>
        <v>0</v>
      </c>
      <c r="BH442" s="164">
        <f>IF(U442="sníž. přenesená",N442,0)</f>
        <v>0</v>
      </c>
      <c r="BI442" s="164">
        <f>IF(U442="nulová",N442,0)</f>
        <v>0</v>
      </c>
      <c r="BJ442" s="21" t="s">
        <v>23</v>
      </c>
      <c r="BK442" s="164">
        <f>ROUND(L442*K442,2)</f>
        <v>3532.83</v>
      </c>
      <c r="BL442" s="21" t="s">
        <v>144</v>
      </c>
      <c r="BM442" s="21" t="s">
        <v>680</v>
      </c>
    </row>
    <row r="443" spans="2:65" s="11" customFormat="1" ht="22.5" customHeight="1">
      <c r="B443" s="173"/>
      <c r="C443" s="174"/>
      <c r="D443" s="174"/>
      <c r="E443" s="175" t="s">
        <v>21</v>
      </c>
      <c r="F443" s="271" t="s">
        <v>681</v>
      </c>
      <c r="G443" s="272"/>
      <c r="H443" s="272"/>
      <c r="I443" s="272"/>
      <c r="J443" s="174"/>
      <c r="K443" s="176">
        <v>387.37200000000001</v>
      </c>
      <c r="L443" s="174"/>
      <c r="M443" s="174"/>
      <c r="N443" s="174"/>
      <c r="O443" s="174"/>
      <c r="P443" s="174"/>
      <c r="Q443" s="174"/>
      <c r="R443" s="177"/>
      <c r="T443" s="178"/>
      <c r="U443" s="174"/>
      <c r="V443" s="174"/>
      <c r="W443" s="174"/>
      <c r="X443" s="174"/>
      <c r="Y443" s="174"/>
      <c r="Z443" s="174"/>
      <c r="AA443" s="179"/>
      <c r="AT443" s="180" t="s">
        <v>147</v>
      </c>
      <c r="AU443" s="180" t="s">
        <v>96</v>
      </c>
      <c r="AV443" s="11" t="s">
        <v>96</v>
      </c>
      <c r="AW443" s="11" t="s">
        <v>35</v>
      </c>
      <c r="AX443" s="11" t="s">
        <v>23</v>
      </c>
      <c r="AY443" s="180" t="s">
        <v>139</v>
      </c>
    </row>
    <row r="444" spans="2:65" s="1" customFormat="1" ht="31.5" customHeight="1">
      <c r="B444" s="35"/>
      <c r="C444" s="157" t="s">
        <v>682</v>
      </c>
      <c r="D444" s="157" t="s">
        <v>140</v>
      </c>
      <c r="E444" s="158" t="s">
        <v>683</v>
      </c>
      <c r="F444" s="263" t="s">
        <v>684</v>
      </c>
      <c r="G444" s="263"/>
      <c r="H444" s="263"/>
      <c r="I444" s="263"/>
      <c r="J444" s="159" t="s">
        <v>239</v>
      </c>
      <c r="K444" s="160">
        <v>20.388000000000002</v>
      </c>
      <c r="L444" s="264">
        <v>1140</v>
      </c>
      <c r="M444" s="264"/>
      <c r="N444" s="264">
        <f>ROUND(L444*K444,2)</f>
        <v>23242.32</v>
      </c>
      <c r="O444" s="264"/>
      <c r="P444" s="264"/>
      <c r="Q444" s="264"/>
      <c r="R444" s="37"/>
      <c r="T444" s="161" t="s">
        <v>21</v>
      </c>
      <c r="U444" s="44" t="s">
        <v>43</v>
      </c>
      <c r="V444" s="162">
        <v>0</v>
      </c>
      <c r="W444" s="162">
        <f>V444*K444</f>
        <v>0</v>
      </c>
      <c r="X444" s="162">
        <v>0</v>
      </c>
      <c r="Y444" s="162">
        <f>X444*K444</f>
        <v>0</v>
      </c>
      <c r="Z444" s="162">
        <v>0</v>
      </c>
      <c r="AA444" s="163">
        <f>Z444*K444</f>
        <v>0</v>
      </c>
      <c r="AR444" s="21" t="s">
        <v>144</v>
      </c>
      <c r="AT444" s="21" t="s">
        <v>140</v>
      </c>
      <c r="AU444" s="21" t="s">
        <v>96</v>
      </c>
      <c r="AY444" s="21" t="s">
        <v>139</v>
      </c>
      <c r="BE444" s="164">
        <f>IF(U444="základní",N444,0)</f>
        <v>23242.32</v>
      </c>
      <c r="BF444" s="164">
        <f>IF(U444="snížená",N444,0)</f>
        <v>0</v>
      </c>
      <c r="BG444" s="164">
        <f>IF(U444="zákl. přenesená",N444,0)</f>
        <v>0</v>
      </c>
      <c r="BH444" s="164">
        <f>IF(U444="sníž. přenesená",N444,0)</f>
        <v>0</v>
      </c>
      <c r="BI444" s="164">
        <f>IF(U444="nulová",N444,0)</f>
        <v>0</v>
      </c>
      <c r="BJ444" s="21" t="s">
        <v>23</v>
      </c>
      <c r="BK444" s="164">
        <f>ROUND(L444*K444,2)</f>
        <v>23242.32</v>
      </c>
      <c r="BL444" s="21" t="s">
        <v>144</v>
      </c>
      <c r="BM444" s="21" t="s">
        <v>685</v>
      </c>
    </row>
    <row r="445" spans="2:65" s="9" customFormat="1" ht="22.35" customHeight="1">
      <c r="B445" s="146"/>
      <c r="C445" s="147"/>
      <c r="D445" s="156" t="s">
        <v>116</v>
      </c>
      <c r="E445" s="156"/>
      <c r="F445" s="156"/>
      <c r="G445" s="156"/>
      <c r="H445" s="156"/>
      <c r="I445" s="156"/>
      <c r="J445" s="156"/>
      <c r="K445" s="156"/>
      <c r="L445" s="156"/>
      <c r="M445" s="156"/>
      <c r="N445" s="288">
        <f>BK445</f>
        <v>0</v>
      </c>
      <c r="O445" s="289"/>
      <c r="P445" s="289"/>
      <c r="Q445" s="289"/>
      <c r="R445" s="149"/>
      <c r="T445" s="150"/>
      <c r="U445" s="147"/>
      <c r="V445" s="147"/>
      <c r="W445" s="151">
        <v>0</v>
      </c>
      <c r="X445" s="147"/>
      <c r="Y445" s="151">
        <v>0</v>
      </c>
      <c r="Z445" s="147"/>
      <c r="AA445" s="152">
        <v>0</v>
      </c>
      <c r="AR445" s="153" t="s">
        <v>23</v>
      </c>
      <c r="AT445" s="154" t="s">
        <v>77</v>
      </c>
      <c r="AU445" s="154" t="s">
        <v>96</v>
      </c>
      <c r="AY445" s="153" t="s">
        <v>139</v>
      </c>
      <c r="BK445" s="155">
        <v>0</v>
      </c>
    </row>
    <row r="446" spans="2:65" s="9" customFormat="1" ht="19.899999999999999" customHeight="1">
      <c r="B446" s="146"/>
      <c r="C446" s="147"/>
      <c r="D446" s="156" t="s">
        <v>117</v>
      </c>
      <c r="E446" s="156"/>
      <c r="F446" s="156"/>
      <c r="G446" s="156"/>
      <c r="H446" s="156"/>
      <c r="I446" s="156"/>
      <c r="J446" s="156"/>
      <c r="K446" s="156"/>
      <c r="L446" s="156"/>
      <c r="M446" s="156"/>
      <c r="N446" s="284">
        <f>BK446</f>
        <v>242655.95</v>
      </c>
      <c r="O446" s="285"/>
      <c r="P446" s="285"/>
      <c r="Q446" s="285"/>
      <c r="R446" s="149"/>
      <c r="T446" s="150"/>
      <c r="U446" s="147"/>
      <c r="V446" s="147"/>
      <c r="W446" s="151">
        <f>W447</f>
        <v>570.02609800000005</v>
      </c>
      <c r="X446" s="147"/>
      <c r="Y446" s="151">
        <f>Y447</f>
        <v>0</v>
      </c>
      <c r="Z446" s="147"/>
      <c r="AA446" s="152">
        <f>AA447</f>
        <v>0</v>
      </c>
      <c r="AR446" s="153" t="s">
        <v>23</v>
      </c>
      <c r="AT446" s="154" t="s">
        <v>77</v>
      </c>
      <c r="AU446" s="154" t="s">
        <v>23</v>
      </c>
      <c r="AY446" s="153" t="s">
        <v>139</v>
      </c>
      <c r="BK446" s="155">
        <f>BK447</f>
        <v>242655.95</v>
      </c>
    </row>
    <row r="447" spans="2:65" s="1" customFormat="1" ht="31.5" customHeight="1">
      <c r="B447" s="35"/>
      <c r="C447" s="157" t="s">
        <v>686</v>
      </c>
      <c r="D447" s="157" t="s">
        <v>140</v>
      </c>
      <c r="E447" s="158" t="s">
        <v>687</v>
      </c>
      <c r="F447" s="263" t="s">
        <v>688</v>
      </c>
      <c r="G447" s="263"/>
      <c r="H447" s="263"/>
      <c r="I447" s="263"/>
      <c r="J447" s="159" t="s">
        <v>239</v>
      </c>
      <c r="K447" s="160">
        <v>1435.8340000000001</v>
      </c>
      <c r="L447" s="264">
        <v>169</v>
      </c>
      <c r="M447" s="264"/>
      <c r="N447" s="264">
        <f>ROUND(L447*K447,2)</f>
        <v>242655.95</v>
      </c>
      <c r="O447" s="264"/>
      <c r="P447" s="264"/>
      <c r="Q447" s="264"/>
      <c r="R447" s="37"/>
      <c r="T447" s="161" t="s">
        <v>21</v>
      </c>
      <c r="U447" s="44" t="s">
        <v>43</v>
      </c>
      <c r="V447" s="162">
        <v>0.39700000000000002</v>
      </c>
      <c r="W447" s="162">
        <f>V447*K447</f>
        <v>570.02609800000005</v>
      </c>
      <c r="X447" s="162">
        <v>0</v>
      </c>
      <c r="Y447" s="162">
        <f>X447*K447</f>
        <v>0</v>
      </c>
      <c r="Z447" s="162">
        <v>0</v>
      </c>
      <c r="AA447" s="163">
        <f>Z447*K447</f>
        <v>0</v>
      </c>
      <c r="AR447" s="21" t="s">
        <v>144</v>
      </c>
      <c r="AT447" s="21" t="s">
        <v>140</v>
      </c>
      <c r="AU447" s="21" t="s">
        <v>96</v>
      </c>
      <c r="AY447" s="21" t="s">
        <v>139</v>
      </c>
      <c r="BE447" s="164">
        <f>IF(U447="základní",N447,0)</f>
        <v>242655.95</v>
      </c>
      <c r="BF447" s="164">
        <f>IF(U447="snížená",N447,0)</f>
        <v>0</v>
      </c>
      <c r="BG447" s="164">
        <f>IF(U447="zákl. přenesená",N447,0)</f>
        <v>0</v>
      </c>
      <c r="BH447" s="164">
        <f>IF(U447="sníž. přenesená",N447,0)</f>
        <v>0</v>
      </c>
      <c r="BI447" s="164">
        <f>IF(U447="nulová",N447,0)</f>
        <v>0</v>
      </c>
      <c r="BJ447" s="21" t="s">
        <v>23</v>
      </c>
      <c r="BK447" s="164">
        <f>ROUND(L447*K447,2)</f>
        <v>242655.95</v>
      </c>
      <c r="BL447" s="21" t="s">
        <v>144</v>
      </c>
      <c r="BM447" s="21" t="s">
        <v>689</v>
      </c>
    </row>
    <row r="448" spans="2:65" s="9" customFormat="1" ht="37.35" customHeight="1">
      <c r="B448" s="146"/>
      <c r="C448" s="147"/>
      <c r="D448" s="148" t="s">
        <v>118</v>
      </c>
      <c r="E448" s="148"/>
      <c r="F448" s="148"/>
      <c r="G448" s="148"/>
      <c r="H448" s="148"/>
      <c r="I448" s="148"/>
      <c r="J448" s="148"/>
      <c r="K448" s="148"/>
      <c r="L448" s="148"/>
      <c r="M448" s="148"/>
      <c r="N448" s="290">
        <f>BK448</f>
        <v>37837.939999999995</v>
      </c>
      <c r="O448" s="291"/>
      <c r="P448" s="291"/>
      <c r="Q448" s="291"/>
      <c r="R448" s="149"/>
      <c r="T448" s="150"/>
      <c r="U448" s="147"/>
      <c r="V448" s="147"/>
      <c r="W448" s="151">
        <f>W449</f>
        <v>26.715627000000005</v>
      </c>
      <c r="X448" s="147"/>
      <c r="Y448" s="151">
        <f>Y449</f>
        <v>0.14708981000000002</v>
      </c>
      <c r="Z448" s="147"/>
      <c r="AA448" s="152">
        <f>AA449</f>
        <v>0</v>
      </c>
      <c r="AR448" s="153" t="s">
        <v>96</v>
      </c>
      <c r="AT448" s="154" t="s">
        <v>77</v>
      </c>
      <c r="AU448" s="154" t="s">
        <v>78</v>
      </c>
      <c r="AY448" s="153" t="s">
        <v>139</v>
      </c>
      <c r="BK448" s="155">
        <f>BK449</f>
        <v>37837.939999999995</v>
      </c>
    </row>
    <row r="449" spans="2:65" s="9" customFormat="1" ht="19.899999999999999" customHeight="1">
      <c r="B449" s="146"/>
      <c r="C449" s="147"/>
      <c r="D449" s="156" t="s">
        <v>119</v>
      </c>
      <c r="E449" s="156"/>
      <c r="F449" s="156"/>
      <c r="G449" s="156"/>
      <c r="H449" s="156"/>
      <c r="I449" s="156"/>
      <c r="J449" s="156"/>
      <c r="K449" s="156"/>
      <c r="L449" s="156"/>
      <c r="M449" s="156"/>
      <c r="N449" s="284">
        <f>BK449</f>
        <v>37837.939999999995</v>
      </c>
      <c r="O449" s="285"/>
      <c r="P449" s="285"/>
      <c r="Q449" s="285"/>
      <c r="R449" s="149"/>
      <c r="T449" s="150"/>
      <c r="U449" s="147"/>
      <c r="V449" s="147"/>
      <c r="W449" s="151">
        <f>SUM(W450:W476)</f>
        <v>26.715627000000005</v>
      </c>
      <c r="X449" s="147"/>
      <c r="Y449" s="151">
        <f>SUM(Y450:Y476)</f>
        <v>0.14708981000000002</v>
      </c>
      <c r="Z449" s="147"/>
      <c r="AA449" s="152">
        <f>SUM(AA450:AA476)</f>
        <v>0</v>
      </c>
      <c r="AR449" s="153" t="s">
        <v>96</v>
      </c>
      <c r="AT449" s="154" t="s">
        <v>77</v>
      </c>
      <c r="AU449" s="154" t="s">
        <v>23</v>
      </c>
      <c r="AY449" s="153" t="s">
        <v>139</v>
      </c>
      <c r="BK449" s="155">
        <f>SUM(BK450:BK476)</f>
        <v>37837.939999999995</v>
      </c>
    </row>
    <row r="450" spans="2:65" s="1" customFormat="1" ht="31.5" customHeight="1">
      <c r="B450" s="35"/>
      <c r="C450" s="157" t="s">
        <v>690</v>
      </c>
      <c r="D450" s="157" t="s">
        <v>140</v>
      </c>
      <c r="E450" s="158" t="s">
        <v>691</v>
      </c>
      <c r="F450" s="263" t="s">
        <v>692</v>
      </c>
      <c r="G450" s="263"/>
      <c r="H450" s="263"/>
      <c r="I450" s="263"/>
      <c r="J450" s="159" t="s">
        <v>143</v>
      </c>
      <c r="K450" s="160">
        <v>23.884</v>
      </c>
      <c r="L450" s="264">
        <v>33.1</v>
      </c>
      <c r="M450" s="264"/>
      <c r="N450" s="264">
        <f>ROUND(L450*K450,2)</f>
        <v>790.56</v>
      </c>
      <c r="O450" s="264"/>
      <c r="P450" s="264"/>
      <c r="Q450" s="264"/>
      <c r="R450" s="37"/>
      <c r="T450" s="161" t="s">
        <v>21</v>
      </c>
      <c r="U450" s="44" t="s">
        <v>43</v>
      </c>
      <c r="V450" s="162">
        <v>0.09</v>
      </c>
      <c r="W450" s="162">
        <f>V450*K450</f>
        <v>2.1495600000000001</v>
      </c>
      <c r="X450" s="162">
        <v>0</v>
      </c>
      <c r="Y450" s="162">
        <f>X450*K450</f>
        <v>0</v>
      </c>
      <c r="Z450" s="162">
        <v>0</v>
      </c>
      <c r="AA450" s="163">
        <f>Z450*K450</f>
        <v>0</v>
      </c>
      <c r="AR450" s="21" t="s">
        <v>227</v>
      </c>
      <c r="AT450" s="21" t="s">
        <v>140</v>
      </c>
      <c r="AU450" s="21" t="s">
        <v>96</v>
      </c>
      <c r="AY450" s="21" t="s">
        <v>139</v>
      </c>
      <c r="BE450" s="164">
        <f>IF(U450="základní",N450,0)</f>
        <v>790.56</v>
      </c>
      <c r="BF450" s="164">
        <f>IF(U450="snížená",N450,0)</f>
        <v>0</v>
      </c>
      <c r="BG450" s="164">
        <f>IF(U450="zákl. přenesená",N450,0)</f>
        <v>0</v>
      </c>
      <c r="BH450" s="164">
        <f>IF(U450="sníž. přenesená",N450,0)</f>
        <v>0</v>
      </c>
      <c r="BI450" s="164">
        <f>IF(U450="nulová",N450,0)</f>
        <v>0</v>
      </c>
      <c r="BJ450" s="21" t="s">
        <v>23</v>
      </c>
      <c r="BK450" s="164">
        <f>ROUND(L450*K450,2)</f>
        <v>790.56</v>
      </c>
      <c r="BL450" s="21" t="s">
        <v>227</v>
      </c>
      <c r="BM450" s="21" t="s">
        <v>693</v>
      </c>
    </row>
    <row r="451" spans="2:65" s="11" customFormat="1" ht="22.5" customHeight="1">
      <c r="B451" s="173"/>
      <c r="C451" s="174"/>
      <c r="D451" s="174"/>
      <c r="E451" s="175" t="s">
        <v>21</v>
      </c>
      <c r="F451" s="271" t="s">
        <v>694</v>
      </c>
      <c r="G451" s="272"/>
      <c r="H451" s="272"/>
      <c r="I451" s="272"/>
      <c r="J451" s="174"/>
      <c r="K451" s="176">
        <v>3.6579999999999999</v>
      </c>
      <c r="L451" s="174"/>
      <c r="M451" s="174"/>
      <c r="N451" s="174"/>
      <c r="O451" s="174"/>
      <c r="P451" s="174"/>
      <c r="Q451" s="174"/>
      <c r="R451" s="177"/>
      <c r="T451" s="178"/>
      <c r="U451" s="174"/>
      <c r="V451" s="174"/>
      <c r="W451" s="174"/>
      <c r="X451" s="174"/>
      <c r="Y451" s="174"/>
      <c r="Z451" s="174"/>
      <c r="AA451" s="179"/>
      <c r="AT451" s="180" t="s">
        <v>147</v>
      </c>
      <c r="AU451" s="180" t="s">
        <v>96</v>
      </c>
      <c r="AV451" s="11" t="s">
        <v>96</v>
      </c>
      <c r="AW451" s="11" t="s">
        <v>35</v>
      </c>
      <c r="AX451" s="11" t="s">
        <v>78</v>
      </c>
      <c r="AY451" s="180" t="s">
        <v>139</v>
      </c>
    </row>
    <row r="452" spans="2:65" s="11" customFormat="1" ht="22.5" customHeight="1">
      <c r="B452" s="173"/>
      <c r="C452" s="174"/>
      <c r="D452" s="174"/>
      <c r="E452" s="175" t="s">
        <v>21</v>
      </c>
      <c r="F452" s="267" t="s">
        <v>695</v>
      </c>
      <c r="G452" s="268"/>
      <c r="H452" s="268"/>
      <c r="I452" s="268"/>
      <c r="J452" s="174"/>
      <c r="K452" s="176">
        <v>5.5279999999999996</v>
      </c>
      <c r="L452" s="174"/>
      <c r="M452" s="174"/>
      <c r="N452" s="174"/>
      <c r="O452" s="174"/>
      <c r="P452" s="174"/>
      <c r="Q452" s="174"/>
      <c r="R452" s="177"/>
      <c r="T452" s="178"/>
      <c r="U452" s="174"/>
      <c r="V452" s="174"/>
      <c r="W452" s="174"/>
      <c r="X452" s="174"/>
      <c r="Y452" s="174"/>
      <c r="Z452" s="174"/>
      <c r="AA452" s="179"/>
      <c r="AT452" s="180" t="s">
        <v>147</v>
      </c>
      <c r="AU452" s="180" t="s">
        <v>96</v>
      </c>
      <c r="AV452" s="11" t="s">
        <v>96</v>
      </c>
      <c r="AW452" s="11" t="s">
        <v>35</v>
      </c>
      <c r="AX452" s="11" t="s">
        <v>78</v>
      </c>
      <c r="AY452" s="180" t="s">
        <v>139</v>
      </c>
    </row>
    <row r="453" spans="2:65" s="11" customFormat="1" ht="22.5" customHeight="1">
      <c r="B453" s="173"/>
      <c r="C453" s="174"/>
      <c r="D453" s="174"/>
      <c r="E453" s="175" t="s">
        <v>21</v>
      </c>
      <c r="F453" s="267" t="s">
        <v>696</v>
      </c>
      <c r="G453" s="268"/>
      <c r="H453" s="268"/>
      <c r="I453" s="268"/>
      <c r="J453" s="174"/>
      <c r="K453" s="176">
        <v>8.3840000000000003</v>
      </c>
      <c r="L453" s="174"/>
      <c r="M453" s="174"/>
      <c r="N453" s="174"/>
      <c r="O453" s="174"/>
      <c r="P453" s="174"/>
      <c r="Q453" s="174"/>
      <c r="R453" s="177"/>
      <c r="T453" s="178"/>
      <c r="U453" s="174"/>
      <c r="V453" s="174"/>
      <c r="W453" s="174"/>
      <c r="X453" s="174"/>
      <c r="Y453" s="174"/>
      <c r="Z453" s="174"/>
      <c r="AA453" s="179"/>
      <c r="AT453" s="180" t="s">
        <v>147</v>
      </c>
      <c r="AU453" s="180" t="s">
        <v>96</v>
      </c>
      <c r="AV453" s="11" t="s">
        <v>96</v>
      </c>
      <c r="AW453" s="11" t="s">
        <v>35</v>
      </c>
      <c r="AX453" s="11" t="s">
        <v>78</v>
      </c>
      <c r="AY453" s="180" t="s">
        <v>139</v>
      </c>
    </row>
    <row r="454" spans="2:65" s="11" customFormat="1" ht="22.5" customHeight="1">
      <c r="B454" s="173"/>
      <c r="C454" s="174"/>
      <c r="D454" s="174"/>
      <c r="E454" s="175" t="s">
        <v>21</v>
      </c>
      <c r="F454" s="267" t="s">
        <v>697</v>
      </c>
      <c r="G454" s="268"/>
      <c r="H454" s="268"/>
      <c r="I454" s="268"/>
      <c r="J454" s="174"/>
      <c r="K454" s="176">
        <v>6.3140000000000001</v>
      </c>
      <c r="L454" s="174"/>
      <c r="M454" s="174"/>
      <c r="N454" s="174"/>
      <c r="O454" s="174"/>
      <c r="P454" s="174"/>
      <c r="Q454" s="174"/>
      <c r="R454" s="177"/>
      <c r="T454" s="178"/>
      <c r="U454" s="174"/>
      <c r="V454" s="174"/>
      <c r="W454" s="174"/>
      <c r="X454" s="174"/>
      <c r="Y454" s="174"/>
      <c r="Z454" s="174"/>
      <c r="AA454" s="179"/>
      <c r="AT454" s="180" t="s">
        <v>147</v>
      </c>
      <c r="AU454" s="180" t="s">
        <v>96</v>
      </c>
      <c r="AV454" s="11" t="s">
        <v>96</v>
      </c>
      <c r="AW454" s="11" t="s">
        <v>35</v>
      </c>
      <c r="AX454" s="11" t="s">
        <v>78</v>
      </c>
      <c r="AY454" s="180" t="s">
        <v>139</v>
      </c>
    </row>
    <row r="455" spans="2:65" s="12" customFormat="1" ht="22.5" customHeight="1">
      <c r="B455" s="181"/>
      <c r="C455" s="182"/>
      <c r="D455" s="182"/>
      <c r="E455" s="183" t="s">
        <v>21</v>
      </c>
      <c r="F455" s="269" t="s">
        <v>156</v>
      </c>
      <c r="G455" s="270"/>
      <c r="H455" s="270"/>
      <c r="I455" s="270"/>
      <c r="J455" s="182"/>
      <c r="K455" s="184">
        <v>23.884</v>
      </c>
      <c r="L455" s="182"/>
      <c r="M455" s="182"/>
      <c r="N455" s="182"/>
      <c r="O455" s="182"/>
      <c r="P455" s="182"/>
      <c r="Q455" s="182"/>
      <c r="R455" s="185"/>
      <c r="T455" s="186"/>
      <c r="U455" s="182"/>
      <c r="V455" s="182"/>
      <c r="W455" s="182"/>
      <c r="X455" s="182"/>
      <c r="Y455" s="182"/>
      <c r="Z455" s="182"/>
      <c r="AA455" s="187"/>
      <c r="AT455" s="188" t="s">
        <v>147</v>
      </c>
      <c r="AU455" s="188" t="s">
        <v>96</v>
      </c>
      <c r="AV455" s="12" t="s">
        <v>144</v>
      </c>
      <c r="AW455" s="12" t="s">
        <v>35</v>
      </c>
      <c r="AX455" s="12" t="s">
        <v>23</v>
      </c>
      <c r="AY455" s="188" t="s">
        <v>139</v>
      </c>
    </row>
    <row r="456" spans="2:65" s="1" customFormat="1" ht="31.5" customHeight="1">
      <c r="B456" s="35"/>
      <c r="C456" s="189" t="s">
        <v>698</v>
      </c>
      <c r="D456" s="189" t="s">
        <v>251</v>
      </c>
      <c r="E456" s="190" t="s">
        <v>699</v>
      </c>
      <c r="F456" s="275" t="s">
        <v>700</v>
      </c>
      <c r="G456" s="275"/>
      <c r="H456" s="275"/>
      <c r="I456" s="275"/>
      <c r="J456" s="191" t="s">
        <v>143</v>
      </c>
      <c r="K456" s="192">
        <v>25.077999999999999</v>
      </c>
      <c r="L456" s="276">
        <v>19</v>
      </c>
      <c r="M456" s="276"/>
      <c r="N456" s="276">
        <f>ROUND(L456*K456,2)</f>
        <v>476.48</v>
      </c>
      <c r="O456" s="264"/>
      <c r="P456" s="264"/>
      <c r="Q456" s="264"/>
      <c r="R456" s="37"/>
      <c r="T456" s="161" t="s">
        <v>21</v>
      </c>
      <c r="U456" s="44" t="s">
        <v>43</v>
      </c>
      <c r="V456" s="162">
        <v>0</v>
      </c>
      <c r="W456" s="162">
        <f>V456*K456</f>
        <v>0</v>
      </c>
      <c r="X456" s="162">
        <v>1.1E-4</v>
      </c>
      <c r="Y456" s="162">
        <f>X456*K456</f>
        <v>2.7585800000000001E-3</v>
      </c>
      <c r="Z456" s="162">
        <v>0</v>
      </c>
      <c r="AA456" s="163">
        <f>Z456*K456</f>
        <v>0</v>
      </c>
      <c r="AR456" s="21" t="s">
        <v>318</v>
      </c>
      <c r="AT456" s="21" t="s">
        <v>251</v>
      </c>
      <c r="AU456" s="21" t="s">
        <v>96</v>
      </c>
      <c r="AY456" s="21" t="s">
        <v>139</v>
      </c>
      <c r="BE456" s="164">
        <f>IF(U456="základní",N456,0)</f>
        <v>476.48</v>
      </c>
      <c r="BF456" s="164">
        <f>IF(U456="snížená",N456,0)</f>
        <v>0</v>
      </c>
      <c r="BG456" s="164">
        <f>IF(U456="zákl. přenesená",N456,0)</f>
        <v>0</v>
      </c>
      <c r="BH456" s="164">
        <f>IF(U456="sníž. přenesená",N456,0)</f>
        <v>0</v>
      </c>
      <c r="BI456" s="164">
        <f>IF(U456="nulová",N456,0)</f>
        <v>0</v>
      </c>
      <c r="BJ456" s="21" t="s">
        <v>23</v>
      </c>
      <c r="BK456" s="164">
        <f>ROUND(L456*K456,2)</f>
        <v>476.48</v>
      </c>
      <c r="BL456" s="21" t="s">
        <v>227</v>
      </c>
      <c r="BM456" s="21" t="s">
        <v>701</v>
      </c>
    </row>
    <row r="457" spans="2:65" s="11" customFormat="1" ht="22.5" customHeight="1">
      <c r="B457" s="173"/>
      <c r="C457" s="174"/>
      <c r="D457" s="174"/>
      <c r="E457" s="175" t="s">
        <v>21</v>
      </c>
      <c r="F457" s="271" t="s">
        <v>702</v>
      </c>
      <c r="G457" s="272"/>
      <c r="H457" s="272"/>
      <c r="I457" s="272"/>
      <c r="J457" s="174"/>
      <c r="K457" s="176">
        <v>25.077999999999999</v>
      </c>
      <c r="L457" s="174"/>
      <c r="M457" s="174"/>
      <c r="N457" s="174"/>
      <c r="O457" s="174"/>
      <c r="P457" s="174"/>
      <c r="Q457" s="174"/>
      <c r="R457" s="177"/>
      <c r="T457" s="178"/>
      <c r="U457" s="174"/>
      <c r="V457" s="174"/>
      <c r="W457" s="174"/>
      <c r="X457" s="174"/>
      <c r="Y457" s="174"/>
      <c r="Z457" s="174"/>
      <c r="AA457" s="179"/>
      <c r="AT457" s="180" t="s">
        <v>147</v>
      </c>
      <c r="AU457" s="180" t="s">
        <v>96</v>
      </c>
      <c r="AV457" s="11" t="s">
        <v>96</v>
      </c>
      <c r="AW457" s="11" t="s">
        <v>35</v>
      </c>
      <c r="AX457" s="11" t="s">
        <v>23</v>
      </c>
      <c r="AY457" s="180" t="s">
        <v>139</v>
      </c>
    </row>
    <row r="458" spans="2:65" s="1" customFormat="1" ht="31.5" customHeight="1">
      <c r="B458" s="35"/>
      <c r="C458" s="157" t="s">
        <v>703</v>
      </c>
      <c r="D458" s="157" t="s">
        <v>140</v>
      </c>
      <c r="E458" s="158" t="s">
        <v>704</v>
      </c>
      <c r="F458" s="263" t="s">
        <v>705</v>
      </c>
      <c r="G458" s="263"/>
      <c r="H458" s="263"/>
      <c r="I458" s="263"/>
      <c r="J458" s="159" t="s">
        <v>143</v>
      </c>
      <c r="K458" s="160">
        <v>22.108000000000001</v>
      </c>
      <c r="L458" s="264">
        <v>33.799999999999997</v>
      </c>
      <c r="M458" s="264"/>
      <c r="N458" s="264">
        <f>ROUND(L458*K458,2)</f>
        <v>747.25</v>
      </c>
      <c r="O458" s="264"/>
      <c r="P458" s="264"/>
      <c r="Q458" s="264"/>
      <c r="R458" s="37"/>
      <c r="T458" s="161" t="s">
        <v>21</v>
      </c>
      <c r="U458" s="44" t="s">
        <v>43</v>
      </c>
      <c r="V458" s="162">
        <v>9.1999999999999998E-2</v>
      </c>
      <c r="W458" s="162">
        <f>V458*K458</f>
        <v>2.0339360000000002</v>
      </c>
      <c r="X458" s="162">
        <v>0</v>
      </c>
      <c r="Y458" s="162">
        <f>X458*K458</f>
        <v>0</v>
      </c>
      <c r="Z458" s="162">
        <v>0</v>
      </c>
      <c r="AA458" s="163">
        <f>Z458*K458</f>
        <v>0</v>
      </c>
      <c r="AR458" s="21" t="s">
        <v>227</v>
      </c>
      <c r="AT458" s="21" t="s">
        <v>140</v>
      </c>
      <c r="AU458" s="21" t="s">
        <v>96</v>
      </c>
      <c r="AY458" s="21" t="s">
        <v>139</v>
      </c>
      <c r="BE458" s="164">
        <f>IF(U458="základní",N458,0)</f>
        <v>747.25</v>
      </c>
      <c r="BF458" s="164">
        <f>IF(U458="snížená",N458,0)</f>
        <v>0</v>
      </c>
      <c r="BG458" s="164">
        <f>IF(U458="zákl. přenesená",N458,0)</f>
        <v>0</v>
      </c>
      <c r="BH458" s="164">
        <f>IF(U458="sníž. přenesená",N458,0)</f>
        <v>0</v>
      </c>
      <c r="BI458" s="164">
        <f>IF(U458="nulová",N458,0)</f>
        <v>0</v>
      </c>
      <c r="BJ458" s="21" t="s">
        <v>23</v>
      </c>
      <c r="BK458" s="164">
        <f>ROUND(L458*K458,2)</f>
        <v>747.25</v>
      </c>
      <c r="BL458" s="21" t="s">
        <v>227</v>
      </c>
      <c r="BM458" s="21" t="s">
        <v>706</v>
      </c>
    </row>
    <row r="459" spans="2:65" s="11" customFormat="1" ht="22.5" customHeight="1">
      <c r="B459" s="173"/>
      <c r="C459" s="174"/>
      <c r="D459" s="174"/>
      <c r="E459" s="175" t="s">
        <v>21</v>
      </c>
      <c r="F459" s="271" t="s">
        <v>246</v>
      </c>
      <c r="G459" s="272"/>
      <c r="H459" s="272"/>
      <c r="I459" s="272"/>
      <c r="J459" s="174"/>
      <c r="K459" s="176">
        <v>3.3250000000000002</v>
      </c>
      <c r="L459" s="174"/>
      <c r="M459" s="174"/>
      <c r="N459" s="174"/>
      <c r="O459" s="174"/>
      <c r="P459" s="174"/>
      <c r="Q459" s="174"/>
      <c r="R459" s="177"/>
      <c r="T459" s="178"/>
      <c r="U459" s="174"/>
      <c r="V459" s="174"/>
      <c r="W459" s="174"/>
      <c r="X459" s="174"/>
      <c r="Y459" s="174"/>
      <c r="Z459" s="174"/>
      <c r="AA459" s="179"/>
      <c r="AT459" s="180" t="s">
        <v>147</v>
      </c>
      <c r="AU459" s="180" t="s">
        <v>96</v>
      </c>
      <c r="AV459" s="11" t="s">
        <v>96</v>
      </c>
      <c r="AW459" s="11" t="s">
        <v>35</v>
      </c>
      <c r="AX459" s="11" t="s">
        <v>78</v>
      </c>
      <c r="AY459" s="180" t="s">
        <v>139</v>
      </c>
    </row>
    <row r="460" spans="2:65" s="11" customFormat="1" ht="22.5" customHeight="1">
      <c r="B460" s="173"/>
      <c r="C460" s="174"/>
      <c r="D460" s="174"/>
      <c r="E460" s="175" t="s">
        <v>21</v>
      </c>
      <c r="F460" s="267" t="s">
        <v>707</v>
      </c>
      <c r="G460" s="268"/>
      <c r="H460" s="268"/>
      <c r="I460" s="268"/>
      <c r="J460" s="174"/>
      <c r="K460" s="176">
        <v>5.1829999999999998</v>
      </c>
      <c r="L460" s="174"/>
      <c r="M460" s="174"/>
      <c r="N460" s="174"/>
      <c r="O460" s="174"/>
      <c r="P460" s="174"/>
      <c r="Q460" s="174"/>
      <c r="R460" s="177"/>
      <c r="T460" s="178"/>
      <c r="U460" s="174"/>
      <c r="V460" s="174"/>
      <c r="W460" s="174"/>
      <c r="X460" s="174"/>
      <c r="Y460" s="174"/>
      <c r="Z460" s="174"/>
      <c r="AA460" s="179"/>
      <c r="AT460" s="180" t="s">
        <v>147</v>
      </c>
      <c r="AU460" s="180" t="s">
        <v>96</v>
      </c>
      <c r="AV460" s="11" t="s">
        <v>96</v>
      </c>
      <c r="AW460" s="11" t="s">
        <v>35</v>
      </c>
      <c r="AX460" s="11" t="s">
        <v>78</v>
      </c>
      <c r="AY460" s="180" t="s">
        <v>139</v>
      </c>
    </row>
    <row r="461" spans="2:65" s="11" customFormat="1" ht="22.5" customHeight="1">
      <c r="B461" s="173"/>
      <c r="C461" s="174"/>
      <c r="D461" s="174"/>
      <c r="E461" s="175" t="s">
        <v>21</v>
      </c>
      <c r="F461" s="267" t="s">
        <v>708</v>
      </c>
      <c r="G461" s="268"/>
      <c r="H461" s="268"/>
      <c r="I461" s="268"/>
      <c r="J461" s="174"/>
      <c r="K461" s="176">
        <v>7.86</v>
      </c>
      <c r="L461" s="174"/>
      <c r="M461" s="174"/>
      <c r="N461" s="174"/>
      <c r="O461" s="174"/>
      <c r="P461" s="174"/>
      <c r="Q461" s="174"/>
      <c r="R461" s="177"/>
      <c r="T461" s="178"/>
      <c r="U461" s="174"/>
      <c r="V461" s="174"/>
      <c r="W461" s="174"/>
      <c r="X461" s="174"/>
      <c r="Y461" s="174"/>
      <c r="Z461" s="174"/>
      <c r="AA461" s="179"/>
      <c r="AT461" s="180" t="s">
        <v>147</v>
      </c>
      <c r="AU461" s="180" t="s">
        <v>96</v>
      </c>
      <c r="AV461" s="11" t="s">
        <v>96</v>
      </c>
      <c r="AW461" s="11" t="s">
        <v>35</v>
      </c>
      <c r="AX461" s="11" t="s">
        <v>78</v>
      </c>
      <c r="AY461" s="180" t="s">
        <v>139</v>
      </c>
    </row>
    <row r="462" spans="2:65" s="11" customFormat="1" ht="22.5" customHeight="1">
      <c r="B462" s="173"/>
      <c r="C462" s="174"/>
      <c r="D462" s="174"/>
      <c r="E462" s="175" t="s">
        <v>21</v>
      </c>
      <c r="F462" s="267" t="s">
        <v>249</v>
      </c>
      <c r="G462" s="268"/>
      <c r="H462" s="268"/>
      <c r="I462" s="268"/>
      <c r="J462" s="174"/>
      <c r="K462" s="176">
        <v>5.74</v>
      </c>
      <c r="L462" s="174"/>
      <c r="M462" s="174"/>
      <c r="N462" s="174"/>
      <c r="O462" s="174"/>
      <c r="P462" s="174"/>
      <c r="Q462" s="174"/>
      <c r="R462" s="177"/>
      <c r="T462" s="178"/>
      <c r="U462" s="174"/>
      <c r="V462" s="174"/>
      <c r="W462" s="174"/>
      <c r="X462" s="174"/>
      <c r="Y462" s="174"/>
      <c r="Z462" s="174"/>
      <c r="AA462" s="179"/>
      <c r="AT462" s="180" t="s">
        <v>147</v>
      </c>
      <c r="AU462" s="180" t="s">
        <v>96</v>
      </c>
      <c r="AV462" s="11" t="s">
        <v>96</v>
      </c>
      <c r="AW462" s="11" t="s">
        <v>35</v>
      </c>
      <c r="AX462" s="11" t="s">
        <v>78</v>
      </c>
      <c r="AY462" s="180" t="s">
        <v>139</v>
      </c>
    </row>
    <row r="463" spans="2:65" s="12" customFormat="1" ht="22.5" customHeight="1">
      <c r="B463" s="181"/>
      <c r="C463" s="182"/>
      <c r="D463" s="182"/>
      <c r="E463" s="183" t="s">
        <v>21</v>
      </c>
      <c r="F463" s="269" t="s">
        <v>156</v>
      </c>
      <c r="G463" s="270"/>
      <c r="H463" s="270"/>
      <c r="I463" s="270"/>
      <c r="J463" s="182"/>
      <c r="K463" s="184">
        <v>22.108000000000001</v>
      </c>
      <c r="L463" s="182"/>
      <c r="M463" s="182"/>
      <c r="N463" s="182"/>
      <c r="O463" s="182"/>
      <c r="P463" s="182"/>
      <c r="Q463" s="182"/>
      <c r="R463" s="185"/>
      <c r="T463" s="186"/>
      <c r="U463" s="182"/>
      <c r="V463" s="182"/>
      <c r="W463" s="182"/>
      <c r="X463" s="182"/>
      <c r="Y463" s="182"/>
      <c r="Z463" s="182"/>
      <c r="AA463" s="187"/>
      <c r="AT463" s="188" t="s">
        <v>147</v>
      </c>
      <c r="AU463" s="188" t="s">
        <v>96</v>
      </c>
      <c r="AV463" s="12" t="s">
        <v>144</v>
      </c>
      <c r="AW463" s="12" t="s">
        <v>35</v>
      </c>
      <c r="AX463" s="12" t="s">
        <v>23</v>
      </c>
      <c r="AY463" s="188" t="s">
        <v>139</v>
      </c>
    </row>
    <row r="464" spans="2:65" s="1" customFormat="1" ht="31.5" customHeight="1">
      <c r="B464" s="35"/>
      <c r="C464" s="157" t="s">
        <v>709</v>
      </c>
      <c r="D464" s="157" t="s">
        <v>140</v>
      </c>
      <c r="E464" s="158" t="s">
        <v>710</v>
      </c>
      <c r="F464" s="263" t="s">
        <v>711</v>
      </c>
      <c r="G464" s="263"/>
      <c r="H464" s="263"/>
      <c r="I464" s="263"/>
      <c r="J464" s="159" t="s">
        <v>143</v>
      </c>
      <c r="K464" s="160">
        <v>134.22300000000001</v>
      </c>
      <c r="L464" s="264">
        <v>49.6</v>
      </c>
      <c r="M464" s="264"/>
      <c r="N464" s="264">
        <f>ROUND(L464*K464,2)</f>
        <v>6657.46</v>
      </c>
      <c r="O464" s="264"/>
      <c r="P464" s="264"/>
      <c r="Q464" s="264"/>
      <c r="R464" s="37"/>
      <c r="T464" s="161" t="s">
        <v>21</v>
      </c>
      <c r="U464" s="44" t="s">
        <v>43</v>
      </c>
      <c r="V464" s="162">
        <v>9.7000000000000003E-2</v>
      </c>
      <c r="W464" s="162">
        <f>V464*K464</f>
        <v>13.019631000000002</v>
      </c>
      <c r="X464" s="162">
        <v>1.1E-4</v>
      </c>
      <c r="Y464" s="162">
        <f>X464*K464</f>
        <v>1.4764530000000001E-2</v>
      </c>
      <c r="Z464" s="162">
        <v>0</v>
      </c>
      <c r="AA464" s="163">
        <f>Z464*K464</f>
        <v>0</v>
      </c>
      <c r="AR464" s="21" t="s">
        <v>227</v>
      </c>
      <c r="AT464" s="21" t="s">
        <v>140</v>
      </c>
      <c r="AU464" s="21" t="s">
        <v>96</v>
      </c>
      <c r="AY464" s="21" t="s">
        <v>139</v>
      </c>
      <c r="BE464" s="164">
        <f>IF(U464="základní",N464,0)</f>
        <v>6657.46</v>
      </c>
      <c r="BF464" s="164">
        <f>IF(U464="snížená",N464,0)</f>
        <v>0</v>
      </c>
      <c r="BG464" s="164">
        <f>IF(U464="zákl. přenesená",N464,0)</f>
        <v>0</v>
      </c>
      <c r="BH464" s="164">
        <f>IF(U464="sníž. přenesená",N464,0)</f>
        <v>0</v>
      </c>
      <c r="BI464" s="164">
        <f>IF(U464="nulová",N464,0)</f>
        <v>0</v>
      </c>
      <c r="BJ464" s="21" t="s">
        <v>23</v>
      </c>
      <c r="BK464" s="164">
        <f>ROUND(L464*K464,2)</f>
        <v>6657.46</v>
      </c>
      <c r="BL464" s="21" t="s">
        <v>227</v>
      </c>
      <c r="BM464" s="21" t="s">
        <v>712</v>
      </c>
    </row>
    <row r="465" spans="2:65" s="11" customFormat="1" ht="57" customHeight="1">
      <c r="B465" s="173"/>
      <c r="C465" s="174"/>
      <c r="D465" s="174"/>
      <c r="E465" s="175" t="s">
        <v>21</v>
      </c>
      <c r="F465" s="271" t="s">
        <v>713</v>
      </c>
      <c r="G465" s="272"/>
      <c r="H465" s="272"/>
      <c r="I465" s="272"/>
      <c r="J465" s="174"/>
      <c r="K465" s="176">
        <v>111.18300000000001</v>
      </c>
      <c r="L465" s="174"/>
      <c r="M465" s="174"/>
      <c r="N465" s="174"/>
      <c r="O465" s="174"/>
      <c r="P465" s="174"/>
      <c r="Q465" s="174"/>
      <c r="R465" s="177"/>
      <c r="T465" s="178"/>
      <c r="U465" s="174"/>
      <c r="V465" s="174"/>
      <c r="W465" s="174"/>
      <c r="X465" s="174"/>
      <c r="Y465" s="174"/>
      <c r="Z465" s="174"/>
      <c r="AA465" s="179"/>
      <c r="AT465" s="180" t="s">
        <v>147</v>
      </c>
      <c r="AU465" s="180" t="s">
        <v>96</v>
      </c>
      <c r="AV465" s="11" t="s">
        <v>96</v>
      </c>
      <c r="AW465" s="11" t="s">
        <v>35</v>
      </c>
      <c r="AX465" s="11" t="s">
        <v>78</v>
      </c>
      <c r="AY465" s="180" t="s">
        <v>139</v>
      </c>
    </row>
    <row r="466" spans="2:65" s="10" customFormat="1" ht="22.5" customHeight="1">
      <c r="B466" s="165"/>
      <c r="C466" s="166"/>
      <c r="D466" s="166"/>
      <c r="E466" s="167" t="s">
        <v>21</v>
      </c>
      <c r="F466" s="273" t="s">
        <v>714</v>
      </c>
      <c r="G466" s="274"/>
      <c r="H466" s="274"/>
      <c r="I466" s="274"/>
      <c r="J466" s="166"/>
      <c r="K466" s="168" t="s">
        <v>21</v>
      </c>
      <c r="L466" s="166"/>
      <c r="M466" s="166"/>
      <c r="N466" s="166"/>
      <c r="O466" s="166"/>
      <c r="P466" s="166"/>
      <c r="Q466" s="166"/>
      <c r="R466" s="169"/>
      <c r="T466" s="170"/>
      <c r="U466" s="166"/>
      <c r="V466" s="166"/>
      <c r="W466" s="166"/>
      <c r="X466" s="166"/>
      <c r="Y466" s="166"/>
      <c r="Z466" s="166"/>
      <c r="AA466" s="171"/>
      <c r="AT466" s="172" t="s">
        <v>147</v>
      </c>
      <c r="AU466" s="172" t="s">
        <v>96</v>
      </c>
      <c r="AV466" s="10" t="s">
        <v>23</v>
      </c>
      <c r="AW466" s="10" t="s">
        <v>35</v>
      </c>
      <c r="AX466" s="10" t="s">
        <v>78</v>
      </c>
      <c r="AY466" s="172" t="s">
        <v>139</v>
      </c>
    </row>
    <row r="467" spans="2:65" s="11" customFormat="1" ht="22.5" customHeight="1">
      <c r="B467" s="173"/>
      <c r="C467" s="174"/>
      <c r="D467" s="174"/>
      <c r="E467" s="175" t="s">
        <v>21</v>
      </c>
      <c r="F467" s="267" t="s">
        <v>715</v>
      </c>
      <c r="G467" s="268"/>
      <c r="H467" s="268"/>
      <c r="I467" s="268"/>
      <c r="J467" s="174"/>
      <c r="K467" s="176">
        <v>23.04</v>
      </c>
      <c r="L467" s="174"/>
      <c r="M467" s="174"/>
      <c r="N467" s="174"/>
      <c r="O467" s="174"/>
      <c r="P467" s="174"/>
      <c r="Q467" s="174"/>
      <c r="R467" s="177"/>
      <c r="T467" s="178"/>
      <c r="U467" s="174"/>
      <c r="V467" s="174"/>
      <c r="W467" s="174"/>
      <c r="X467" s="174"/>
      <c r="Y467" s="174"/>
      <c r="Z467" s="174"/>
      <c r="AA467" s="179"/>
      <c r="AT467" s="180" t="s">
        <v>147</v>
      </c>
      <c r="AU467" s="180" t="s">
        <v>96</v>
      </c>
      <c r="AV467" s="11" t="s">
        <v>96</v>
      </c>
      <c r="AW467" s="11" t="s">
        <v>35</v>
      </c>
      <c r="AX467" s="11" t="s">
        <v>78</v>
      </c>
      <c r="AY467" s="180" t="s">
        <v>139</v>
      </c>
    </row>
    <row r="468" spans="2:65" s="12" customFormat="1" ht="22.5" customHeight="1">
      <c r="B468" s="181"/>
      <c r="C468" s="182"/>
      <c r="D468" s="182"/>
      <c r="E468" s="183" t="s">
        <v>21</v>
      </c>
      <c r="F468" s="269" t="s">
        <v>156</v>
      </c>
      <c r="G468" s="270"/>
      <c r="H468" s="270"/>
      <c r="I468" s="270"/>
      <c r="J468" s="182"/>
      <c r="K468" s="184">
        <v>134.22300000000001</v>
      </c>
      <c r="L468" s="182"/>
      <c r="M468" s="182"/>
      <c r="N468" s="182"/>
      <c r="O468" s="182"/>
      <c r="P468" s="182"/>
      <c r="Q468" s="182"/>
      <c r="R468" s="185"/>
      <c r="T468" s="186"/>
      <c r="U468" s="182"/>
      <c r="V468" s="182"/>
      <c r="W468" s="182"/>
      <c r="X468" s="182"/>
      <c r="Y468" s="182"/>
      <c r="Z468" s="182"/>
      <c r="AA468" s="187"/>
      <c r="AT468" s="188" t="s">
        <v>147</v>
      </c>
      <c r="AU468" s="188" t="s">
        <v>96</v>
      </c>
      <c r="AV468" s="12" t="s">
        <v>144</v>
      </c>
      <c r="AW468" s="12" t="s">
        <v>35</v>
      </c>
      <c r="AX468" s="12" t="s">
        <v>23</v>
      </c>
      <c r="AY468" s="188" t="s">
        <v>139</v>
      </c>
    </row>
    <row r="469" spans="2:65" s="1" customFormat="1" ht="31.5" customHeight="1">
      <c r="B469" s="35"/>
      <c r="C469" s="189" t="s">
        <v>716</v>
      </c>
      <c r="D469" s="189" t="s">
        <v>251</v>
      </c>
      <c r="E469" s="190" t="s">
        <v>717</v>
      </c>
      <c r="F469" s="275" t="s">
        <v>718</v>
      </c>
      <c r="G469" s="275"/>
      <c r="H469" s="275"/>
      <c r="I469" s="275"/>
      <c r="J469" s="191" t="s">
        <v>143</v>
      </c>
      <c r="K469" s="192">
        <v>187.59800000000001</v>
      </c>
      <c r="L469" s="276">
        <v>49.1</v>
      </c>
      <c r="M469" s="276"/>
      <c r="N469" s="276">
        <f>ROUND(L469*K469,2)</f>
        <v>9211.06</v>
      </c>
      <c r="O469" s="264"/>
      <c r="P469" s="264"/>
      <c r="Q469" s="264"/>
      <c r="R469" s="37"/>
      <c r="T469" s="161" t="s">
        <v>21</v>
      </c>
      <c r="U469" s="44" t="s">
        <v>43</v>
      </c>
      <c r="V469" s="162">
        <v>0</v>
      </c>
      <c r="W469" s="162">
        <f>V469*K469</f>
        <v>0</v>
      </c>
      <c r="X469" s="162">
        <v>4.0000000000000002E-4</v>
      </c>
      <c r="Y469" s="162">
        <f>X469*K469</f>
        <v>7.5039200000000014E-2</v>
      </c>
      <c r="Z469" s="162">
        <v>0</v>
      </c>
      <c r="AA469" s="163">
        <f>Z469*K469</f>
        <v>0</v>
      </c>
      <c r="AR469" s="21" t="s">
        <v>318</v>
      </c>
      <c r="AT469" s="21" t="s">
        <v>251</v>
      </c>
      <c r="AU469" s="21" t="s">
        <v>96</v>
      </c>
      <c r="AY469" s="21" t="s">
        <v>139</v>
      </c>
      <c r="BE469" s="164">
        <f>IF(U469="základní",N469,0)</f>
        <v>9211.06</v>
      </c>
      <c r="BF469" s="164">
        <f>IF(U469="snížená",N469,0)</f>
        <v>0</v>
      </c>
      <c r="BG469" s="164">
        <f>IF(U469="zákl. přenesená",N469,0)</f>
        <v>0</v>
      </c>
      <c r="BH469" s="164">
        <f>IF(U469="sníž. přenesená",N469,0)</f>
        <v>0</v>
      </c>
      <c r="BI469" s="164">
        <f>IF(U469="nulová",N469,0)</f>
        <v>0</v>
      </c>
      <c r="BJ469" s="21" t="s">
        <v>23</v>
      </c>
      <c r="BK469" s="164">
        <f>ROUND(L469*K469,2)</f>
        <v>9211.06</v>
      </c>
      <c r="BL469" s="21" t="s">
        <v>227</v>
      </c>
      <c r="BM469" s="21" t="s">
        <v>719</v>
      </c>
    </row>
    <row r="470" spans="2:65" s="11" customFormat="1" ht="22.5" customHeight="1">
      <c r="B470" s="173"/>
      <c r="C470" s="174"/>
      <c r="D470" s="174"/>
      <c r="E470" s="175" t="s">
        <v>21</v>
      </c>
      <c r="F470" s="271" t="s">
        <v>720</v>
      </c>
      <c r="G470" s="272"/>
      <c r="H470" s="272"/>
      <c r="I470" s="272"/>
      <c r="J470" s="174"/>
      <c r="K470" s="176">
        <v>26.53</v>
      </c>
      <c r="L470" s="174"/>
      <c r="M470" s="174"/>
      <c r="N470" s="174"/>
      <c r="O470" s="174"/>
      <c r="P470" s="174"/>
      <c r="Q470" s="174"/>
      <c r="R470" s="177"/>
      <c r="T470" s="178"/>
      <c r="U470" s="174"/>
      <c r="V470" s="174"/>
      <c r="W470" s="174"/>
      <c r="X470" s="174"/>
      <c r="Y470" s="174"/>
      <c r="Z470" s="174"/>
      <c r="AA470" s="179"/>
      <c r="AT470" s="180" t="s">
        <v>147</v>
      </c>
      <c r="AU470" s="180" t="s">
        <v>96</v>
      </c>
      <c r="AV470" s="11" t="s">
        <v>96</v>
      </c>
      <c r="AW470" s="11" t="s">
        <v>35</v>
      </c>
      <c r="AX470" s="11" t="s">
        <v>78</v>
      </c>
      <c r="AY470" s="180" t="s">
        <v>139</v>
      </c>
    </row>
    <row r="471" spans="2:65" s="11" customFormat="1" ht="22.5" customHeight="1">
      <c r="B471" s="173"/>
      <c r="C471" s="174"/>
      <c r="D471" s="174"/>
      <c r="E471" s="175" t="s">
        <v>21</v>
      </c>
      <c r="F471" s="267" t="s">
        <v>721</v>
      </c>
      <c r="G471" s="268"/>
      <c r="H471" s="268"/>
      <c r="I471" s="268"/>
      <c r="J471" s="174"/>
      <c r="K471" s="176">
        <v>161.06800000000001</v>
      </c>
      <c r="L471" s="174"/>
      <c r="M471" s="174"/>
      <c r="N471" s="174"/>
      <c r="O471" s="174"/>
      <c r="P471" s="174"/>
      <c r="Q471" s="174"/>
      <c r="R471" s="177"/>
      <c r="T471" s="178"/>
      <c r="U471" s="174"/>
      <c r="V471" s="174"/>
      <c r="W471" s="174"/>
      <c r="X471" s="174"/>
      <c r="Y471" s="174"/>
      <c r="Z471" s="174"/>
      <c r="AA471" s="179"/>
      <c r="AT471" s="180" t="s">
        <v>147</v>
      </c>
      <c r="AU471" s="180" t="s">
        <v>96</v>
      </c>
      <c r="AV471" s="11" t="s">
        <v>96</v>
      </c>
      <c r="AW471" s="11" t="s">
        <v>35</v>
      </c>
      <c r="AX471" s="11" t="s">
        <v>78</v>
      </c>
      <c r="AY471" s="180" t="s">
        <v>139</v>
      </c>
    </row>
    <row r="472" spans="2:65" s="12" customFormat="1" ht="22.5" customHeight="1">
      <c r="B472" s="181"/>
      <c r="C472" s="182"/>
      <c r="D472" s="182"/>
      <c r="E472" s="183" t="s">
        <v>21</v>
      </c>
      <c r="F472" s="269" t="s">
        <v>156</v>
      </c>
      <c r="G472" s="270"/>
      <c r="H472" s="270"/>
      <c r="I472" s="270"/>
      <c r="J472" s="182"/>
      <c r="K472" s="184">
        <v>187.59800000000001</v>
      </c>
      <c r="L472" s="182"/>
      <c r="M472" s="182"/>
      <c r="N472" s="182"/>
      <c r="O472" s="182"/>
      <c r="P472" s="182"/>
      <c r="Q472" s="182"/>
      <c r="R472" s="185"/>
      <c r="T472" s="186"/>
      <c r="U472" s="182"/>
      <c r="V472" s="182"/>
      <c r="W472" s="182"/>
      <c r="X472" s="182"/>
      <c r="Y472" s="182"/>
      <c r="Z472" s="182"/>
      <c r="AA472" s="187"/>
      <c r="AT472" s="188" t="s">
        <v>147</v>
      </c>
      <c r="AU472" s="188" t="s">
        <v>96</v>
      </c>
      <c r="AV472" s="12" t="s">
        <v>144</v>
      </c>
      <c r="AW472" s="12" t="s">
        <v>35</v>
      </c>
      <c r="AX472" s="12" t="s">
        <v>23</v>
      </c>
      <c r="AY472" s="188" t="s">
        <v>139</v>
      </c>
    </row>
    <row r="473" spans="2:65" s="1" customFormat="1" ht="31.5" customHeight="1">
      <c r="B473" s="35"/>
      <c r="C473" s="157" t="s">
        <v>722</v>
      </c>
      <c r="D473" s="157" t="s">
        <v>140</v>
      </c>
      <c r="E473" s="158" t="s">
        <v>723</v>
      </c>
      <c r="F473" s="263" t="s">
        <v>724</v>
      </c>
      <c r="G473" s="263"/>
      <c r="H473" s="263"/>
      <c r="I473" s="263"/>
      <c r="J473" s="159" t="s">
        <v>311</v>
      </c>
      <c r="K473" s="160">
        <v>190.25</v>
      </c>
      <c r="L473" s="264">
        <v>32.9</v>
      </c>
      <c r="M473" s="264"/>
      <c r="N473" s="264">
        <f>ROUND(L473*K473,2)</f>
        <v>6259.23</v>
      </c>
      <c r="O473" s="264"/>
      <c r="P473" s="264"/>
      <c r="Q473" s="264"/>
      <c r="R473" s="37"/>
      <c r="T473" s="161" t="s">
        <v>21</v>
      </c>
      <c r="U473" s="44" t="s">
        <v>43</v>
      </c>
      <c r="V473" s="162">
        <v>0.05</v>
      </c>
      <c r="W473" s="162">
        <f>V473*K473</f>
        <v>9.5125000000000011</v>
      </c>
      <c r="X473" s="162">
        <v>1.1E-4</v>
      </c>
      <c r="Y473" s="162">
        <f>X473*K473</f>
        <v>2.0927500000000002E-2</v>
      </c>
      <c r="Z473" s="162">
        <v>0</v>
      </c>
      <c r="AA473" s="163">
        <f>Z473*K473</f>
        <v>0</v>
      </c>
      <c r="AR473" s="21" t="s">
        <v>227</v>
      </c>
      <c r="AT473" s="21" t="s">
        <v>140</v>
      </c>
      <c r="AU473" s="21" t="s">
        <v>96</v>
      </c>
      <c r="AY473" s="21" t="s">
        <v>139</v>
      </c>
      <c r="BE473" s="164">
        <f>IF(U473="základní",N473,0)</f>
        <v>6259.23</v>
      </c>
      <c r="BF473" s="164">
        <f>IF(U473="snížená",N473,0)</f>
        <v>0</v>
      </c>
      <c r="BG473" s="164">
        <f>IF(U473="zákl. přenesená",N473,0)</f>
        <v>0</v>
      </c>
      <c r="BH473" s="164">
        <f>IF(U473="sníž. přenesená",N473,0)</f>
        <v>0</v>
      </c>
      <c r="BI473" s="164">
        <f>IF(U473="nulová",N473,0)</f>
        <v>0</v>
      </c>
      <c r="BJ473" s="21" t="s">
        <v>23</v>
      </c>
      <c r="BK473" s="164">
        <f>ROUND(L473*K473,2)</f>
        <v>6259.23</v>
      </c>
      <c r="BL473" s="21" t="s">
        <v>227</v>
      </c>
      <c r="BM473" s="21" t="s">
        <v>725</v>
      </c>
    </row>
    <row r="474" spans="2:65" s="11" customFormat="1" ht="57" customHeight="1">
      <c r="B474" s="173"/>
      <c r="C474" s="174"/>
      <c r="D474" s="174"/>
      <c r="E474" s="175" t="s">
        <v>21</v>
      </c>
      <c r="F474" s="271" t="s">
        <v>726</v>
      </c>
      <c r="G474" s="272"/>
      <c r="H474" s="272"/>
      <c r="I474" s="272"/>
      <c r="J474" s="174"/>
      <c r="K474" s="176">
        <v>190.25</v>
      </c>
      <c r="L474" s="174"/>
      <c r="M474" s="174"/>
      <c r="N474" s="174"/>
      <c r="O474" s="174"/>
      <c r="P474" s="174"/>
      <c r="Q474" s="174"/>
      <c r="R474" s="177"/>
      <c r="T474" s="178"/>
      <c r="U474" s="174"/>
      <c r="V474" s="174"/>
      <c r="W474" s="174"/>
      <c r="X474" s="174"/>
      <c r="Y474" s="174"/>
      <c r="Z474" s="174"/>
      <c r="AA474" s="179"/>
      <c r="AT474" s="180" t="s">
        <v>147</v>
      </c>
      <c r="AU474" s="180" t="s">
        <v>96</v>
      </c>
      <c r="AV474" s="11" t="s">
        <v>96</v>
      </c>
      <c r="AW474" s="11" t="s">
        <v>35</v>
      </c>
      <c r="AX474" s="11" t="s">
        <v>23</v>
      </c>
      <c r="AY474" s="180" t="s">
        <v>139</v>
      </c>
    </row>
    <row r="475" spans="2:65" s="1" customFormat="1" ht="22.5" customHeight="1">
      <c r="B475" s="35"/>
      <c r="C475" s="189" t="s">
        <v>727</v>
      </c>
      <c r="D475" s="189" t="s">
        <v>251</v>
      </c>
      <c r="E475" s="190" t="s">
        <v>728</v>
      </c>
      <c r="F475" s="275" t="s">
        <v>729</v>
      </c>
      <c r="G475" s="275"/>
      <c r="H475" s="275"/>
      <c r="I475" s="275"/>
      <c r="J475" s="191" t="s">
        <v>259</v>
      </c>
      <c r="K475" s="192">
        <v>96</v>
      </c>
      <c r="L475" s="276">
        <v>131</v>
      </c>
      <c r="M475" s="276"/>
      <c r="N475" s="276">
        <f>ROUND(L475*K475,2)</f>
        <v>12576</v>
      </c>
      <c r="O475" s="264"/>
      <c r="P475" s="264"/>
      <c r="Q475" s="264"/>
      <c r="R475" s="37"/>
      <c r="T475" s="161" t="s">
        <v>21</v>
      </c>
      <c r="U475" s="44" t="s">
        <v>43</v>
      </c>
      <c r="V475" s="162">
        <v>0</v>
      </c>
      <c r="W475" s="162">
        <f>V475*K475</f>
        <v>0</v>
      </c>
      <c r="X475" s="162">
        <v>3.5E-4</v>
      </c>
      <c r="Y475" s="162">
        <f>X475*K475</f>
        <v>3.3599999999999998E-2</v>
      </c>
      <c r="Z475" s="162">
        <v>0</v>
      </c>
      <c r="AA475" s="163">
        <f>Z475*K475</f>
        <v>0</v>
      </c>
      <c r="AR475" s="21" t="s">
        <v>318</v>
      </c>
      <c r="AT475" s="21" t="s">
        <v>251</v>
      </c>
      <c r="AU475" s="21" t="s">
        <v>96</v>
      </c>
      <c r="AY475" s="21" t="s">
        <v>139</v>
      </c>
      <c r="BE475" s="164">
        <f>IF(U475="základní",N475,0)</f>
        <v>12576</v>
      </c>
      <c r="BF475" s="164">
        <f>IF(U475="snížená",N475,0)</f>
        <v>0</v>
      </c>
      <c r="BG475" s="164">
        <f>IF(U475="zákl. přenesená",N475,0)</f>
        <v>0</v>
      </c>
      <c r="BH475" s="164">
        <f>IF(U475="sníž. přenesená",N475,0)</f>
        <v>0</v>
      </c>
      <c r="BI475" s="164">
        <f>IF(U475="nulová",N475,0)</f>
        <v>0</v>
      </c>
      <c r="BJ475" s="21" t="s">
        <v>23</v>
      </c>
      <c r="BK475" s="164">
        <f>ROUND(L475*K475,2)</f>
        <v>12576</v>
      </c>
      <c r="BL475" s="21" t="s">
        <v>227</v>
      </c>
      <c r="BM475" s="21" t="s">
        <v>730</v>
      </c>
    </row>
    <row r="476" spans="2:65" s="1" customFormat="1" ht="31.5" customHeight="1">
      <c r="B476" s="35"/>
      <c r="C476" s="157" t="s">
        <v>731</v>
      </c>
      <c r="D476" s="157" t="s">
        <v>140</v>
      </c>
      <c r="E476" s="158" t="s">
        <v>732</v>
      </c>
      <c r="F476" s="263" t="s">
        <v>733</v>
      </c>
      <c r="G476" s="263"/>
      <c r="H476" s="263"/>
      <c r="I476" s="263"/>
      <c r="J476" s="159" t="s">
        <v>734</v>
      </c>
      <c r="K476" s="160">
        <v>367.18</v>
      </c>
      <c r="L476" s="264">
        <v>3.05</v>
      </c>
      <c r="M476" s="264"/>
      <c r="N476" s="264">
        <f>ROUND(L476*K476,2)</f>
        <v>1119.9000000000001</v>
      </c>
      <c r="O476" s="264"/>
      <c r="P476" s="264"/>
      <c r="Q476" s="264"/>
      <c r="R476" s="37"/>
      <c r="T476" s="161" t="s">
        <v>21</v>
      </c>
      <c r="U476" s="44" t="s">
        <v>43</v>
      </c>
      <c r="V476" s="162">
        <v>0</v>
      </c>
      <c r="W476" s="162">
        <f>V476*K476</f>
        <v>0</v>
      </c>
      <c r="X476" s="162">
        <v>0</v>
      </c>
      <c r="Y476" s="162">
        <f>X476*K476</f>
        <v>0</v>
      </c>
      <c r="Z476" s="162">
        <v>0</v>
      </c>
      <c r="AA476" s="163">
        <f>Z476*K476</f>
        <v>0</v>
      </c>
      <c r="AR476" s="21" t="s">
        <v>227</v>
      </c>
      <c r="AT476" s="21" t="s">
        <v>140</v>
      </c>
      <c r="AU476" s="21" t="s">
        <v>96</v>
      </c>
      <c r="AY476" s="21" t="s">
        <v>139</v>
      </c>
      <c r="BE476" s="164">
        <f>IF(U476="základní",N476,0)</f>
        <v>1119.9000000000001</v>
      </c>
      <c r="BF476" s="164">
        <f>IF(U476="snížená",N476,0)</f>
        <v>0</v>
      </c>
      <c r="BG476" s="164">
        <f>IF(U476="zákl. přenesená",N476,0)</f>
        <v>0</v>
      </c>
      <c r="BH476" s="164">
        <f>IF(U476="sníž. přenesená",N476,0)</f>
        <v>0</v>
      </c>
      <c r="BI476" s="164">
        <f>IF(U476="nulová",N476,0)</f>
        <v>0</v>
      </c>
      <c r="BJ476" s="21" t="s">
        <v>23</v>
      </c>
      <c r="BK476" s="164">
        <f>ROUND(L476*K476,2)</f>
        <v>1119.9000000000001</v>
      </c>
      <c r="BL476" s="21" t="s">
        <v>227</v>
      </c>
      <c r="BM476" s="21" t="s">
        <v>735</v>
      </c>
    </row>
    <row r="477" spans="2:65" s="9" customFormat="1" ht="37.35" customHeight="1">
      <c r="B477" s="146"/>
      <c r="C477" s="147"/>
      <c r="D477" s="148" t="s">
        <v>120</v>
      </c>
      <c r="E477" s="148"/>
      <c r="F477" s="148"/>
      <c r="G477" s="148"/>
      <c r="H477" s="148"/>
      <c r="I477" s="148"/>
      <c r="J477" s="148"/>
      <c r="K477" s="148"/>
      <c r="L477" s="148"/>
      <c r="M477" s="148"/>
      <c r="N477" s="292">
        <f>BK477</f>
        <v>54690</v>
      </c>
      <c r="O477" s="293"/>
      <c r="P477" s="293"/>
      <c r="Q477" s="293"/>
      <c r="R477" s="149"/>
      <c r="T477" s="150"/>
      <c r="U477" s="147"/>
      <c r="V477" s="147"/>
      <c r="W477" s="151">
        <f>SUM(W478:W489)</f>
        <v>192.5</v>
      </c>
      <c r="X477" s="147"/>
      <c r="Y477" s="151">
        <f>SUM(Y478:Y489)</f>
        <v>0</v>
      </c>
      <c r="Z477" s="147"/>
      <c r="AA477" s="152">
        <f>SUM(AA478:AA489)</f>
        <v>0</v>
      </c>
      <c r="AR477" s="153" t="s">
        <v>144</v>
      </c>
      <c r="AT477" s="154" t="s">
        <v>77</v>
      </c>
      <c r="AU477" s="154" t="s">
        <v>78</v>
      </c>
      <c r="AY477" s="153" t="s">
        <v>139</v>
      </c>
      <c r="BK477" s="155">
        <f>SUM(BK478:BK489)</f>
        <v>54690</v>
      </c>
    </row>
    <row r="478" spans="2:65" s="1" customFormat="1" ht="22.5" customHeight="1">
      <c r="B478" s="35"/>
      <c r="C478" s="157" t="s">
        <v>736</v>
      </c>
      <c r="D478" s="157" t="s">
        <v>140</v>
      </c>
      <c r="E478" s="158" t="s">
        <v>737</v>
      </c>
      <c r="F478" s="263" t="s">
        <v>738</v>
      </c>
      <c r="G478" s="263"/>
      <c r="H478" s="263"/>
      <c r="I478" s="263"/>
      <c r="J478" s="159" t="s">
        <v>739</v>
      </c>
      <c r="K478" s="160">
        <v>150</v>
      </c>
      <c r="L478" s="264">
        <v>249</v>
      </c>
      <c r="M478" s="264"/>
      <c r="N478" s="264">
        <f>ROUND(L478*K478,2)</f>
        <v>37350</v>
      </c>
      <c r="O478" s="264"/>
      <c r="P478" s="264"/>
      <c r="Q478" s="264"/>
      <c r="R478" s="37"/>
      <c r="T478" s="161" t="s">
        <v>21</v>
      </c>
      <c r="U478" s="44" t="s">
        <v>43</v>
      </c>
      <c r="V478" s="162">
        <v>1</v>
      </c>
      <c r="W478" s="162">
        <f>V478*K478</f>
        <v>150</v>
      </c>
      <c r="X478" s="162">
        <v>0</v>
      </c>
      <c r="Y478" s="162">
        <f>X478*K478</f>
        <v>0</v>
      </c>
      <c r="Z478" s="162">
        <v>0</v>
      </c>
      <c r="AA478" s="163">
        <f>Z478*K478</f>
        <v>0</v>
      </c>
      <c r="AR478" s="21" t="s">
        <v>227</v>
      </c>
      <c r="AT478" s="21" t="s">
        <v>140</v>
      </c>
      <c r="AU478" s="21" t="s">
        <v>23</v>
      </c>
      <c r="AY478" s="21" t="s">
        <v>139</v>
      </c>
      <c r="BE478" s="164">
        <f>IF(U478="základní",N478,0)</f>
        <v>37350</v>
      </c>
      <c r="BF478" s="164">
        <f>IF(U478="snížená",N478,0)</f>
        <v>0</v>
      </c>
      <c r="BG478" s="164">
        <f>IF(U478="zákl. přenesená",N478,0)</f>
        <v>0</v>
      </c>
      <c r="BH478" s="164">
        <f>IF(U478="sníž. přenesená",N478,0)</f>
        <v>0</v>
      </c>
      <c r="BI478" s="164">
        <f>IF(U478="nulová",N478,0)</f>
        <v>0</v>
      </c>
      <c r="BJ478" s="21" t="s">
        <v>23</v>
      </c>
      <c r="BK478" s="164">
        <f>ROUND(L478*K478,2)</f>
        <v>37350</v>
      </c>
      <c r="BL478" s="21" t="s">
        <v>227</v>
      </c>
      <c r="BM478" s="21" t="s">
        <v>740</v>
      </c>
    </row>
    <row r="479" spans="2:65" s="10" customFormat="1" ht="31.5" customHeight="1">
      <c r="B479" s="165"/>
      <c r="C479" s="166"/>
      <c r="D479" s="166"/>
      <c r="E479" s="167" t="s">
        <v>21</v>
      </c>
      <c r="F479" s="265" t="s">
        <v>741</v>
      </c>
      <c r="G479" s="266"/>
      <c r="H479" s="266"/>
      <c r="I479" s="266"/>
      <c r="J479" s="166"/>
      <c r="K479" s="168" t="s">
        <v>21</v>
      </c>
      <c r="L479" s="166"/>
      <c r="M479" s="166"/>
      <c r="N479" s="166"/>
      <c r="O479" s="166"/>
      <c r="P479" s="166"/>
      <c r="Q479" s="166"/>
      <c r="R479" s="169"/>
      <c r="T479" s="170"/>
      <c r="U479" s="166"/>
      <c r="V479" s="166"/>
      <c r="W479" s="166"/>
      <c r="X479" s="166"/>
      <c r="Y479" s="166"/>
      <c r="Z479" s="166"/>
      <c r="AA479" s="171"/>
      <c r="AT479" s="172" t="s">
        <v>147</v>
      </c>
      <c r="AU479" s="172" t="s">
        <v>23</v>
      </c>
      <c r="AV479" s="10" t="s">
        <v>23</v>
      </c>
      <c r="AW479" s="10" t="s">
        <v>35</v>
      </c>
      <c r="AX479" s="10" t="s">
        <v>78</v>
      </c>
      <c r="AY479" s="172" t="s">
        <v>139</v>
      </c>
    </row>
    <row r="480" spans="2:65" s="10" customFormat="1" ht="22.5" customHeight="1">
      <c r="B480" s="165"/>
      <c r="C480" s="166"/>
      <c r="D480" s="166"/>
      <c r="E480" s="167" t="s">
        <v>21</v>
      </c>
      <c r="F480" s="273" t="s">
        <v>742</v>
      </c>
      <c r="G480" s="274"/>
      <c r="H480" s="274"/>
      <c r="I480" s="274"/>
      <c r="J480" s="166"/>
      <c r="K480" s="168" t="s">
        <v>21</v>
      </c>
      <c r="L480" s="166"/>
      <c r="M480" s="166"/>
      <c r="N480" s="166"/>
      <c r="O480" s="166"/>
      <c r="P480" s="166"/>
      <c r="Q480" s="166"/>
      <c r="R480" s="169"/>
      <c r="T480" s="170"/>
      <c r="U480" s="166"/>
      <c r="V480" s="166"/>
      <c r="W480" s="166"/>
      <c r="X480" s="166"/>
      <c r="Y480" s="166"/>
      <c r="Z480" s="166"/>
      <c r="AA480" s="171"/>
      <c r="AT480" s="172" t="s">
        <v>147</v>
      </c>
      <c r="AU480" s="172" t="s">
        <v>23</v>
      </c>
      <c r="AV480" s="10" t="s">
        <v>23</v>
      </c>
      <c r="AW480" s="10" t="s">
        <v>35</v>
      </c>
      <c r="AX480" s="10" t="s">
        <v>78</v>
      </c>
      <c r="AY480" s="172" t="s">
        <v>139</v>
      </c>
    </row>
    <row r="481" spans="2:65" s="11" customFormat="1" ht="22.5" customHeight="1">
      <c r="B481" s="173"/>
      <c r="C481" s="174"/>
      <c r="D481" s="174"/>
      <c r="E481" s="175" t="s">
        <v>21</v>
      </c>
      <c r="F481" s="267" t="s">
        <v>743</v>
      </c>
      <c r="G481" s="268"/>
      <c r="H481" s="268"/>
      <c r="I481" s="268"/>
      <c r="J481" s="174"/>
      <c r="K481" s="176">
        <v>50</v>
      </c>
      <c r="L481" s="174"/>
      <c r="M481" s="174"/>
      <c r="N481" s="174"/>
      <c r="O481" s="174"/>
      <c r="P481" s="174"/>
      <c r="Q481" s="174"/>
      <c r="R481" s="177"/>
      <c r="T481" s="178"/>
      <c r="U481" s="174"/>
      <c r="V481" s="174"/>
      <c r="W481" s="174"/>
      <c r="X481" s="174"/>
      <c r="Y481" s="174"/>
      <c r="Z481" s="174"/>
      <c r="AA481" s="179"/>
      <c r="AT481" s="180" t="s">
        <v>147</v>
      </c>
      <c r="AU481" s="180" t="s">
        <v>23</v>
      </c>
      <c r="AV481" s="11" t="s">
        <v>96</v>
      </c>
      <c r="AW481" s="11" t="s">
        <v>35</v>
      </c>
      <c r="AX481" s="11" t="s">
        <v>78</v>
      </c>
      <c r="AY481" s="180" t="s">
        <v>139</v>
      </c>
    </row>
    <row r="482" spans="2:65" s="10" customFormat="1" ht="31.5" customHeight="1">
      <c r="B482" s="165"/>
      <c r="C482" s="166"/>
      <c r="D482" s="166"/>
      <c r="E482" s="167" t="s">
        <v>21</v>
      </c>
      <c r="F482" s="273" t="s">
        <v>744</v>
      </c>
      <c r="G482" s="274"/>
      <c r="H482" s="274"/>
      <c r="I482" s="274"/>
      <c r="J482" s="166"/>
      <c r="K482" s="168" t="s">
        <v>21</v>
      </c>
      <c r="L482" s="166"/>
      <c r="M482" s="166"/>
      <c r="N482" s="166"/>
      <c r="O482" s="166"/>
      <c r="P482" s="166"/>
      <c r="Q482" s="166"/>
      <c r="R482" s="169"/>
      <c r="T482" s="170"/>
      <c r="U482" s="166"/>
      <c r="V482" s="166"/>
      <c r="W482" s="166"/>
      <c r="X482" s="166"/>
      <c r="Y482" s="166"/>
      <c r="Z482" s="166"/>
      <c r="AA482" s="171"/>
      <c r="AT482" s="172" t="s">
        <v>147</v>
      </c>
      <c r="AU482" s="172" t="s">
        <v>23</v>
      </c>
      <c r="AV482" s="10" t="s">
        <v>23</v>
      </c>
      <c r="AW482" s="10" t="s">
        <v>35</v>
      </c>
      <c r="AX482" s="10" t="s">
        <v>78</v>
      </c>
      <c r="AY482" s="172" t="s">
        <v>139</v>
      </c>
    </row>
    <row r="483" spans="2:65" s="10" customFormat="1" ht="22.5" customHeight="1">
      <c r="B483" s="165"/>
      <c r="C483" s="166"/>
      <c r="D483" s="166"/>
      <c r="E483" s="167" t="s">
        <v>21</v>
      </c>
      <c r="F483" s="273" t="s">
        <v>745</v>
      </c>
      <c r="G483" s="274"/>
      <c r="H483" s="274"/>
      <c r="I483" s="274"/>
      <c r="J483" s="166"/>
      <c r="K483" s="168" t="s">
        <v>21</v>
      </c>
      <c r="L483" s="166"/>
      <c r="M483" s="166"/>
      <c r="N483" s="166"/>
      <c r="O483" s="166"/>
      <c r="P483" s="166"/>
      <c r="Q483" s="166"/>
      <c r="R483" s="169"/>
      <c r="T483" s="170"/>
      <c r="U483" s="166"/>
      <c r="V483" s="166"/>
      <c r="W483" s="166"/>
      <c r="X483" s="166"/>
      <c r="Y483" s="166"/>
      <c r="Z483" s="166"/>
      <c r="AA483" s="171"/>
      <c r="AT483" s="172" t="s">
        <v>147</v>
      </c>
      <c r="AU483" s="172" t="s">
        <v>23</v>
      </c>
      <c r="AV483" s="10" t="s">
        <v>23</v>
      </c>
      <c r="AW483" s="10" t="s">
        <v>35</v>
      </c>
      <c r="AX483" s="10" t="s">
        <v>78</v>
      </c>
      <c r="AY483" s="172" t="s">
        <v>139</v>
      </c>
    </row>
    <row r="484" spans="2:65" s="11" customFormat="1" ht="22.5" customHeight="1">
      <c r="B484" s="173"/>
      <c r="C484" s="174"/>
      <c r="D484" s="174"/>
      <c r="E484" s="175" t="s">
        <v>21</v>
      </c>
      <c r="F484" s="267" t="s">
        <v>746</v>
      </c>
      <c r="G484" s="268"/>
      <c r="H484" s="268"/>
      <c r="I484" s="268"/>
      <c r="J484" s="174"/>
      <c r="K484" s="176">
        <v>100</v>
      </c>
      <c r="L484" s="174"/>
      <c r="M484" s="174"/>
      <c r="N484" s="174"/>
      <c r="O484" s="174"/>
      <c r="P484" s="174"/>
      <c r="Q484" s="174"/>
      <c r="R484" s="177"/>
      <c r="T484" s="178"/>
      <c r="U484" s="174"/>
      <c r="V484" s="174"/>
      <c r="W484" s="174"/>
      <c r="X484" s="174"/>
      <c r="Y484" s="174"/>
      <c r="Z484" s="174"/>
      <c r="AA484" s="179"/>
      <c r="AT484" s="180" t="s">
        <v>147</v>
      </c>
      <c r="AU484" s="180" t="s">
        <v>23</v>
      </c>
      <c r="AV484" s="11" t="s">
        <v>96</v>
      </c>
      <c r="AW484" s="11" t="s">
        <v>35</v>
      </c>
      <c r="AX484" s="11" t="s">
        <v>78</v>
      </c>
      <c r="AY484" s="180" t="s">
        <v>139</v>
      </c>
    </row>
    <row r="485" spans="2:65" s="12" customFormat="1" ht="22.5" customHeight="1">
      <c r="B485" s="181"/>
      <c r="C485" s="182"/>
      <c r="D485" s="182"/>
      <c r="E485" s="183" t="s">
        <v>21</v>
      </c>
      <c r="F485" s="269" t="s">
        <v>156</v>
      </c>
      <c r="G485" s="270"/>
      <c r="H485" s="270"/>
      <c r="I485" s="270"/>
      <c r="J485" s="182"/>
      <c r="K485" s="184">
        <v>150</v>
      </c>
      <c r="L485" s="182"/>
      <c r="M485" s="182"/>
      <c r="N485" s="182"/>
      <c r="O485" s="182"/>
      <c r="P485" s="182"/>
      <c r="Q485" s="182"/>
      <c r="R485" s="185"/>
      <c r="T485" s="186"/>
      <c r="U485" s="182"/>
      <c r="V485" s="182"/>
      <c r="W485" s="182"/>
      <c r="X485" s="182"/>
      <c r="Y485" s="182"/>
      <c r="Z485" s="182"/>
      <c r="AA485" s="187"/>
      <c r="AT485" s="188" t="s">
        <v>147</v>
      </c>
      <c r="AU485" s="188" t="s">
        <v>23</v>
      </c>
      <c r="AV485" s="12" t="s">
        <v>144</v>
      </c>
      <c r="AW485" s="12" t="s">
        <v>35</v>
      </c>
      <c r="AX485" s="12" t="s">
        <v>23</v>
      </c>
      <c r="AY485" s="188" t="s">
        <v>139</v>
      </c>
    </row>
    <row r="486" spans="2:65" s="1" customFormat="1" ht="22.5" customHeight="1">
      <c r="B486" s="35"/>
      <c r="C486" s="157" t="s">
        <v>747</v>
      </c>
      <c r="D486" s="157" t="s">
        <v>140</v>
      </c>
      <c r="E486" s="158" t="s">
        <v>748</v>
      </c>
      <c r="F486" s="263" t="s">
        <v>749</v>
      </c>
      <c r="G486" s="263"/>
      <c r="H486" s="263"/>
      <c r="I486" s="263"/>
      <c r="J486" s="159" t="s">
        <v>739</v>
      </c>
      <c r="K486" s="160">
        <v>42.5</v>
      </c>
      <c r="L486" s="264">
        <v>408</v>
      </c>
      <c r="M486" s="264"/>
      <c r="N486" s="264">
        <f>ROUND(L486*K486,2)</f>
        <v>17340</v>
      </c>
      <c r="O486" s="264"/>
      <c r="P486" s="264"/>
      <c r="Q486" s="264"/>
      <c r="R486" s="37"/>
      <c r="T486" s="161" t="s">
        <v>21</v>
      </c>
      <c r="U486" s="44" t="s">
        <v>43</v>
      </c>
      <c r="V486" s="162">
        <v>1</v>
      </c>
      <c r="W486" s="162">
        <f>V486*K486</f>
        <v>42.5</v>
      </c>
      <c r="X486" s="162">
        <v>0</v>
      </c>
      <c r="Y486" s="162">
        <f>X486*K486</f>
        <v>0</v>
      </c>
      <c r="Z486" s="162">
        <v>0</v>
      </c>
      <c r="AA486" s="163">
        <f>Z486*K486</f>
        <v>0</v>
      </c>
      <c r="AR486" s="21" t="s">
        <v>750</v>
      </c>
      <c r="AT486" s="21" t="s">
        <v>140</v>
      </c>
      <c r="AU486" s="21" t="s">
        <v>23</v>
      </c>
      <c r="AY486" s="21" t="s">
        <v>139</v>
      </c>
      <c r="BE486" s="164">
        <f>IF(U486="základní",N486,0)</f>
        <v>17340</v>
      </c>
      <c r="BF486" s="164">
        <f>IF(U486="snížená",N486,0)</f>
        <v>0</v>
      </c>
      <c r="BG486" s="164">
        <f>IF(U486="zákl. přenesená",N486,0)</f>
        <v>0</v>
      </c>
      <c r="BH486" s="164">
        <f>IF(U486="sníž. přenesená",N486,0)</f>
        <v>0</v>
      </c>
      <c r="BI486" s="164">
        <f>IF(U486="nulová",N486,0)</f>
        <v>0</v>
      </c>
      <c r="BJ486" s="21" t="s">
        <v>23</v>
      </c>
      <c r="BK486" s="164">
        <f>ROUND(L486*K486,2)</f>
        <v>17340</v>
      </c>
      <c r="BL486" s="21" t="s">
        <v>750</v>
      </c>
      <c r="BM486" s="21" t="s">
        <v>751</v>
      </c>
    </row>
    <row r="487" spans="2:65" s="11" customFormat="1" ht="22.5" customHeight="1">
      <c r="B487" s="173"/>
      <c r="C487" s="174"/>
      <c r="D487" s="174"/>
      <c r="E487" s="175" t="s">
        <v>21</v>
      </c>
      <c r="F487" s="271" t="s">
        <v>752</v>
      </c>
      <c r="G487" s="272"/>
      <c r="H487" s="272"/>
      <c r="I487" s="272"/>
      <c r="J487" s="174"/>
      <c r="K487" s="176">
        <v>8.5</v>
      </c>
      <c r="L487" s="174"/>
      <c r="M487" s="174"/>
      <c r="N487" s="174"/>
      <c r="O487" s="174"/>
      <c r="P487" s="174"/>
      <c r="Q487" s="174"/>
      <c r="R487" s="177"/>
      <c r="T487" s="178"/>
      <c r="U487" s="174"/>
      <c r="V487" s="174"/>
      <c r="W487" s="174"/>
      <c r="X487" s="174"/>
      <c r="Y487" s="174"/>
      <c r="Z487" s="174"/>
      <c r="AA487" s="179"/>
      <c r="AT487" s="180" t="s">
        <v>147</v>
      </c>
      <c r="AU487" s="180" t="s">
        <v>23</v>
      </c>
      <c r="AV487" s="11" t="s">
        <v>96</v>
      </c>
      <c r="AW487" s="11" t="s">
        <v>35</v>
      </c>
      <c r="AX487" s="11" t="s">
        <v>78</v>
      </c>
      <c r="AY487" s="180" t="s">
        <v>139</v>
      </c>
    </row>
    <row r="488" spans="2:65" s="11" customFormat="1" ht="22.5" customHeight="1">
      <c r="B488" s="173"/>
      <c r="C488" s="174"/>
      <c r="D488" s="174"/>
      <c r="E488" s="175" t="s">
        <v>21</v>
      </c>
      <c r="F488" s="267" t="s">
        <v>753</v>
      </c>
      <c r="G488" s="268"/>
      <c r="H488" s="268"/>
      <c r="I488" s="268"/>
      <c r="J488" s="174"/>
      <c r="K488" s="176">
        <v>34</v>
      </c>
      <c r="L488" s="174"/>
      <c r="M488" s="174"/>
      <c r="N488" s="174"/>
      <c r="O488" s="174"/>
      <c r="P488" s="174"/>
      <c r="Q488" s="174"/>
      <c r="R488" s="177"/>
      <c r="T488" s="178"/>
      <c r="U488" s="174"/>
      <c r="V488" s="174"/>
      <c r="W488" s="174"/>
      <c r="X488" s="174"/>
      <c r="Y488" s="174"/>
      <c r="Z488" s="174"/>
      <c r="AA488" s="179"/>
      <c r="AT488" s="180" t="s">
        <v>147</v>
      </c>
      <c r="AU488" s="180" t="s">
        <v>23</v>
      </c>
      <c r="AV488" s="11" t="s">
        <v>96</v>
      </c>
      <c r="AW488" s="11" t="s">
        <v>35</v>
      </c>
      <c r="AX488" s="11" t="s">
        <v>78</v>
      </c>
      <c r="AY488" s="180" t="s">
        <v>139</v>
      </c>
    </row>
    <row r="489" spans="2:65" s="12" customFormat="1" ht="22.5" customHeight="1">
      <c r="B489" s="181"/>
      <c r="C489" s="182"/>
      <c r="D489" s="182"/>
      <c r="E489" s="183" t="s">
        <v>21</v>
      </c>
      <c r="F489" s="269" t="s">
        <v>156</v>
      </c>
      <c r="G489" s="270"/>
      <c r="H489" s="270"/>
      <c r="I489" s="270"/>
      <c r="J489" s="182"/>
      <c r="K489" s="184">
        <v>42.5</v>
      </c>
      <c r="L489" s="182"/>
      <c r="M489" s="182"/>
      <c r="N489" s="182"/>
      <c r="O489" s="182"/>
      <c r="P489" s="182"/>
      <c r="Q489" s="182"/>
      <c r="R489" s="185"/>
      <c r="T489" s="201"/>
      <c r="U489" s="202"/>
      <c r="V489" s="202"/>
      <c r="W489" s="202"/>
      <c r="X489" s="202"/>
      <c r="Y489" s="202"/>
      <c r="Z489" s="202"/>
      <c r="AA489" s="203"/>
      <c r="AT489" s="188" t="s">
        <v>147</v>
      </c>
      <c r="AU489" s="188" t="s">
        <v>23</v>
      </c>
      <c r="AV489" s="12" t="s">
        <v>144</v>
      </c>
      <c r="AW489" s="12" t="s">
        <v>35</v>
      </c>
      <c r="AX489" s="12" t="s">
        <v>23</v>
      </c>
      <c r="AY489" s="188" t="s">
        <v>139</v>
      </c>
    </row>
    <row r="490" spans="2:65" s="1" customFormat="1" ht="6.95" customHeight="1">
      <c r="B490" s="59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1"/>
    </row>
  </sheetData>
  <sheetProtection password="CC35" sheet="1" objects="1" scenarios="1" formatCells="0" formatColumns="0" formatRows="0" sort="0" autoFilter="0"/>
  <mergeCells count="653">
    <mergeCell ref="H1:K1"/>
    <mergeCell ref="S2:AC2"/>
    <mergeCell ref="F485:I485"/>
    <mergeCell ref="F486:I486"/>
    <mergeCell ref="L486:M486"/>
    <mergeCell ref="N486:Q486"/>
    <mergeCell ref="F487:I487"/>
    <mergeCell ref="F488:I488"/>
    <mergeCell ref="F489:I489"/>
    <mergeCell ref="N125:Q125"/>
    <mergeCell ref="N126:Q126"/>
    <mergeCell ref="N127:Q127"/>
    <mergeCell ref="N214:Q214"/>
    <mergeCell ref="N223:Q223"/>
    <mergeCell ref="N233:Q233"/>
    <mergeCell ref="N238:Q238"/>
    <mergeCell ref="N313:Q313"/>
    <mergeCell ref="N330:Q330"/>
    <mergeCell ref="N365:Q365"/>
    <mergeCell ref="N445:Q445"/>
    <mergeCell ref="N446:Q446"/>
    <mergeCell ref="N448:Q448"/>
    <mergeCell ref="N449:Q449"/>
    <mergeCell ref="N477:Q477"/>
    <mergeCell ref="F478:I478"/>
    <mergeCell ref="L478:M478"/>
    <mergeCell ref="N478:Q478"/>
    <mergeCell ref="F479:I479"/>
    <mergeCell ref="F480:I480"/>
    <mergeCell ref="F481:I481"/>
    <mergeCell ref="F482:I482"/>
    <mergeCell ref="F483:I483"/>
    <mergeCell ref="F484:I484"/>
    <mergeCell ref="F472:I472"/>
    <mergeCell ref="F473:I473"/>
    <mergeCell ref="L473:M473"/>
    <mergeCell ref="N473:Q473"/>
    <mergeCell ref="F474:I474"/>
    <mergeCell ref="F475:I475"/>
    <mergeCell ref="L475:M475"/>
    <mergeCell ref="N475:Q475"/>
    <mergeCell ref="F476:I476"/>
    <mergeCell ref="L476:M476"/>
    <mergeCell ref="N476:Q476"/>
    <mergeCell ref="F465:I465"/>
    <mergeCell ref="F466:I466"/>
    <mergeCell ref="F467:I467"/>
    <mergeCell ref="F468:I468"/>
    <mergeCell ref="F469:I469"/>
    <mergeCell ref="L469:M469"/>
    <mergeCell ref="N469:Q469"/>
    <mergeCell ref="F470:I470"/>
    <mergeCell ref="F471:I471"/>
    <mergeCell ref="F458:I458"/>
    <mergeCell ref="L458:M458"/>
    <mergeCell ref="N458:Q458"/>
    <mergeCell ref="F459:I459"/>
    <mergeCell ref="F460:I460"/>
    <mergeCell ref="F461:I461"/>
    <mergeCell ref="F462:I462"/>
    <mergeCell ref="F463:I463"/>
    <mergeCell ref="F464:I464"/>
    <mergeCell ref="L464:M464"/>
    <mergeCell ref="N464:Q464"/>
    <mergeCell ref="F451:I451"/>
    <mergeCell ref="F452:I452"/>
    <mergeCell ref="F453:I453"/>
    <mergeCell ref="F454:I454"/>
    <mergeCell ref="F455:I455"/>
    <mergeCell ref="F456:I456"/>
    <mergeCell ref="L456:M456"/>
    <mergeCell ref="N456:Q456"/>
    <mergeCell ref="F457:I457"/>
    <mergeCell ref="F443:I443"/>
    <mergeCell ref="F444:I444"/>
    <mergeCell ref="L444:M444"/>
    <mergeCell ref="N444:Q444"/>
    <mergeCell ref="F447:I447"/>
    <mergeCell ref="L447:M447"/>
    <mergeCell ref="N447:Q447"/>
    <mergeCell ref="F450:I450"/>
    <mergeCell ref="L450:M450"/>
    <mergeCell ref="N450:Q450"/>
    <mergeCell ref="F439:I439"/>
    <mergeCell ref="F440:I440"/>
    <mergeCell ref="L440:M440"/>
    <mergeCell ref="N440:Q440"/>
    <mergeCell ref="F441:I441"/>
    <mergeCell ref="L441:M441"/>
    <mergeCell ref="N441:Q441"/>
    <mergeCell ref="F442:I442"/>
    <mergeCell ref="L442:M442"/>
    <mergeCell ref="N442:Q442"/>
    <mergeCell ref="F434:I434"/>
    <mergeCell ref="L434:M434"/>
    <mergeCell ref="N434:Q434"/>
    <mergeCell ref="F435:I435"/>
    <mergeCell ref="F436:I436"/>
    <mergeCell ref="L436:M436"/>
    <mergeCell ref="N436:Q436"/>
    <mergeCell ref="F437:I437"/>
    <mergeCell ref="F438:I438"/>
    <mergeCell ref="L438:M438"/>
    <mergeCell ref="N438:Q438"/>
    <mergeCell ref="F429:I429"/>
    <mergeCell ref="F430:I430"/>
    <mergeCell ref="L430:M430"/>
    <mergeCell ref="N430:Q430"/>
    <mergeCell ref="F431:I431"/>
    <mergeCell ref="F432:I432"/>
    <mergeCell ref="L432:M432"/>
    <mergeCell ref="N432:Q432"/>
    <mergeCell ref="F433:I433"/>
    <mergeCell ref="F426:I426"/>
    <mergeCell ref="L426:M426"/>
    <mergeCell ref="N426:Q426"/>
    <mergeCell ref="F427:I427"/>
    <mergeCell ref="L427:M427"/>
    <mergeCell ref="N427:Q427"/>
    <mergeCell ref="F428:I428"/>
    <mergeCell ref="L428:M428"/>
    <mergeCell ref="N428:Q428"/>
    <mergeCell ref="F423:I423"/>
    <mergeCell ref="L423:M423"/>
    <mergeCell ref="N423:Q423"/>
    <mergeCell ref="F424:I424"/>
    <mergeCell ref="L424:M424"/>
    <mergeCell ref="N424:Q424"/>
    <mergeCell ref="F425:I425"/>
    <mergeCell ref="L425:M425"/>
    <mergeCell ref="N425:Q425"/>
    <mergeCell ref="F416:I416"/>
    <mergeCell ref="F417:I417"/>
    <mergeCell ref="F418:I418"/>
    <mergeCell ref="F419:I419"/>
    <mergeCell ref="F420:I420"/>
    <mergeCell ref="F421:I421"/>
    <mergeCell ref="L421:M421"/>
    <mergeCell ref="N421:Q421"/>
    <mergeCell ref="F422:I422"/>
    <mergeCell ref="N411:Q411"/>
    <mergeCell ref="F412:I412"/>
    <mergeCell ref="F413:I413"/>
    <mergeCell ref="L413:M413"/>
    <mergeCell ref="N413:Q413"/>
    <mergeCell ref="F414:I414"/>
    <mergeCell ref="F415:I415"/>
    <mergeCell ref="L415:M415"/>
    <mergeCell ref="N415:Q415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L411:M411"/>
    <mergeCell ref="F399:I399"/>
    <mergeCell ref="F400:I400"/>
    <mergeCell ref="L400:M400"/>
    <mergeCell ref="N400:Q400"/>
    <mergeCell ref="F401:I401"/>
    <mergeCell ref="F402:I402"/>
    <mergeCell ref="F403:I403"/>
    <mergeCell ref="L403:M403"/>
    <mergeCell ref="N403:Q403"/>
    <mergeCell ref="F394:I394"/>
    <mergeCell ref="L394:M394"/>
    <mergeCell ref="N394:Q394"/>
    <mergeCell ref="F395:I395"/>
    <mergeCell ref="F396:I396"/>
    <mergeCell ref="L396:M396"/>
    <mergeCell ref="N396:Q396"/>
    <mergeCell ref="F397:I397"/>
    <mergeCell ref="F398:I398"/>
    <mergeCell ref="F389:I389"/>
    <mergeCell ref="L389:M389"/>
    <mergeCell ref="N389:Q389"/>
    <mergeCell ref="F390:I390"/>
    <mergeCell ref="F391:I391"/>
    <mergeCell ref="F392:I392"/>
    <mergeCell ref="L392:M392"/>
    <mergeCell ref="N392:Q392"/>
    <mergeCell ref="F393:I393"/>
    <mergeCell ref="L393:M393"/>
    <mergeCell ref="N393:Q393"/>
    <mergeCell ref="F382:I382"/>
    <mergeCell ref="F383:I383"/>
    <mergeCell ref="F384:I384"/>
    <mergeCell ref="F385:I385"/>
    <mergeCell ref="L385:M385"/>
    <mergeCell ref="N385:Q385"/>
    <mergeCell ref="F386:I386"/>
    <mergeCell ref="F387:I387"/>
    <mergeCell ref="F388:I388"/>
    <mergeCell ref="F377:I377"/>
    <mergeCell ref="F378:I378"/>
    <mergeCell ref="L378:M378"/>
    <mergeCell ref="N378:Q378"/>
    <mergeCell ref="F379:I379"/>
    <mergeCell ref="F380:I380"/>
    <mergeCell ref="L380:M380"/>
    <mergeCell ref="N380:Q380"/>
    <mergeCell ref="F381:I381"/>
    <mergeCell ref="F372:I372"/>
    <mergeCell ref="L372:M372"/>
    <mergeCell ref="N372:Q372"/>
    <mergeCell ref="F373:I373"/>
    <mergeCell ref="F374:I374"/>
    <mergeCell ref="L374:M374"/>
    <mergeCell ref="N374:Q374"/>
    <mergeCell ref="F375:I375"/>
    <mergeCell ref="F376:I376"/>
    <mergeCell ref="L376:M376"/>
    <mergeCell ref="N376:Q376"/>
    <mergeCell ref="F367:I367"/>
    <mergeCell ref="F368:I368"/>
    <mergeCell ref="L368:M368"/>
    <mergeCell ref="N368:Q368"/>
    <mergeCell ref="F369:I369"/>
    <mergeCell ref="F370:I370"/>
    <mergeCell ref="L370:M370"/>
    <mergeCell ref="N370:Q370"/>
    <mergeCell ref="F371:I371"/>
    <mergeCell ref="F360:I360"/>
    <mergeCell ref="F361:I361"/>
    <mergeCell ref="L361:M361"/>
    <mergeCell ref="N361:Q361"/>
    <mergeCell ref="F362:I362"/>
    <mergeCell ref="F363:I363"/>
    <mergeCell ref="F364:I364"/>
    <mergeCell ref="F366:I366"/>
    <mergeCell ref="L366:M366"/>
    <mergeCell ref="N366:Q366"/>
    <mergeCell ref="F355:I355"/>
    <mergeCell ref="L355:M355"/>
    <mergeCell ref="N355:Q355"/>
    <mergeCell ref="F356:I356"/>
    <mergeCell ref="F357:I357"/>
    <mergeCell ref="F358:I358"/>
    <mergeCell ref="L358:M358"/>
    <mergeCell ref="N358:Q358"/>
    <mergeCell ref="F359:I359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F354:I354"/>
    <mergeCell ref="F343:I343"/>
    <mergeCell ref="L343:M343"/>
    <mergeCell ref="N343:Q343"/>
    <mergeCell ref="F344:I344"/>
    <mergeCell ref="F345:I345"/>
    <mergeCell ref="F346:I346"/>
    <mergeCell ref="F347:I347"/>
    <mergeCell ref="L347:M347"/>
    <mergeCell ref="N347:Q347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F328:I328"/>
    <mergeCell ref="F329:I329"/>
    <mergeCell ref="F331:I331"/>
    <mergeCell ref="L331:M331"/>
    <mergeCell ref="N331:Q331"/>
    <mergeCell ref="F332:I332"/>
    <mergeCell ref="F333:I333"/>
    <mergeCell ref="F334:I334"/>
    <mergeCell ref="F335:I335"/>
    <mergeCell ref="L335:M335"/>
    <mergeCell ref="N335:Q335"/>
    <mergeCell ref="F323:I323"/>
    <mergeCell ref="F324:I324"/>
    <mergeCell ref="F325:I325"/>
    <mergeCell ref="F326:I326"/>
    <mergeCell ref="L326:M326"/>
    <mergeCell ref="N326:Q326"/>
    <mergeCell ref="F327:I327"/>
    <mergeCell ref="L327:M327"/>
    <mergeCell ref="N327:Q327"/>
    <mergeCell ref="F316:I316"/>
    <mergeCell ref="F317:I317"/>
    <mergeCell ref="F318:I318"/>
    <mergeCell ref="F319:I319"/>
    <mergeCell ref="F320:I320"/>
    <mergeCell ref="L320:M320"/>
    <mergeCell ref="N320:Q320"/>
    <mergeCell ref="F321:I321"/>
    <mergeCell ref="F322:I322"/>
    <mergeCell ref="F308:I308"/>
    <mergeCell ref="F309:I309"/>
    <mergeCell ref="F310:I310"/>
    <mergeCell ref="F311:I311"/>
    <mergeCell ref="F312:I312"/>
    <mergeCell ref="F314:I314"/>
    <mergeCell ref="L314:M314"/>
    <mergeCell ref="N314:Q314"/>
    <mergeCell ref="F315:I315"/>
    <mergeCell ref="F301:I301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L307:M307"/>
    <mergeCell ref="N307:Q307"/>
    <mergeCell ref="F294:I294"/>
    <mergeCell ref="F295:I295"/>
    <mergeCell ref="F296:I296"/>
    <mergeCell ref="L296:M296"/>
    <mergeCell ref="N296:Q296"/>
    <mergeCell ref="F297:I297"/>
    <mergeCell ref="F298:I298"/>
    <mergeCell ref="F299:I299"/>
    <mergeCell ref="F300:I300"/>
    <mergeCell ref="L287:M287"/>
    <mergeCell ref="N287:Q287"/>
    <mergeCell ref="F288:I288"/>
    <mergeCell ref="F289:I289"/>
    <mergeCell ref="F290:I290"/>
    <mergeCell ref="F291:I291"/>
    <mergeCell ref="F292:I292"/>
    <mergeCell ref="F293:I293"/>
    <mergeCell ref="L293:M293"/>
    <mergeCell ref="N293:Q293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74:I274"/>
    <mergeCell ref="F275:I275"/>
    <mergeCell ref="L275:M275"/>
    <mergeCell ref="N275:Q275"/>
    <mergeCell ref="F276:I276"/>
    <mergeCell ref="F277:I277"/>
    <mergeCell ref="F278:I278"/>
    <mergeCell ref="L278:M278"/>
    <mergeCell ref="N278:Q278"/>
    <mergeCell ref="F267:I267"/>
    <mergeCell ref="L267:M267"/>
    <mergeCell ref="N267:Q267"/>
    <mergeCell ref="F268:I268"/>
    <mergeCell ref="F269:I269"/>
    <mergeCell ref="F270:I270"/>
    <mergeCell ref="F271:I271"/>
    <mergeCell ref="F272:I272"/>
    <mergeCell ref="F273:I273"/>
    <mergeCell ref="F262:I262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56:I256"/>
    <mergeCell ref="L256:M256"/>
    <mergeCell ref="N256:Q256"/>
    <mergeCell ref="F257:I257"/>
    <mergeCell ref="F258:I258"/>
    <mergeCell ref="F259:I259"/>
    <mergeCell ref="F260:I260"/>
    <mergeCell ref="F261:I261"/>
    <mergeCell ref="L261:M261"/>
    <mergeCell ref="N261:Q261"/>
    <mergeCell ref="F249:I249"/>
    <mergeCell ref="F250:I250"/>
    <mergeCell ref="F251:I251"/>
    <mergeCell ref="F252:I252"/>
    <mergeCell ref="F253:I253"/>
    <mergeCell ref="F254:I254"/>
    <mergeCell ref="L254:M254"/>
    <mergeCell ref="N254:Q254"/>
    <mergeCell ref="F255:I255"/>
    <mergeCell ref="F242:I242"/>
    <mergeCell ref="F243:I243"/>
    <mergeCell ref="F244:I244"/>
    <mergeCell ref="L244:M244"/>
    <mergeCell ref="N244:Q244"/>
    <mergeCell ref="F245:I245"/>
    <mergeCell ref="F246:I246"/>
    <mergeCell ref="F247:I247"/>
    <mergeCell ref="F248:I248"/>
    <mergeCell ref="F236:I236"/>
    <mergeCell ref="L236:M236"/>
    <mergeCell ref="N236:Q236"/>
    <mergeCell ref="F237:I237"/>
    <mergeCell ref="F239:I239"/>
    <mergeCell ref="L239:M239"/>
    <mergeCell ref="N239:Q239"/>
    <mergeCell ref="F240:I240"/>
    <mergeCell ref="F241:I241"/>
    <mergeCell ref="F230:I230"/>
    <mergeCell ref="L230:M230"/>
    <mergeCell ref="N230:Q230"/>
    <mergeCell ref="F231:I231"/>
    <mergeCell ref="F232:I232"/>
    <mergeCell ref="F234:I234"/>
    <mergeCell ref="L234:M234"/>
    <mergeCell ref="N234:Q234"/>
    <mergeCell ref="F235:I235"/>
    <mergeCell ref="F226:I226"/>
    <mergeCell ref="L226:M226"/>
    <mergeCell ref="N226:Q226"/>
    <mergeCell ref="F227:I227"/>
    <mergeCell ref="L227:M227"/>
    <mergeCell ref="N227:Q227"/>
    <mergeCell ref="F228:I228"/>
    <mergeCell ref="F229:I229"/>
    <mergeCell ref="L229:M229"/>
    <mergeCell ref="N229:Q229"/>
    <mergeCell ref="F218:I218"/>
    <mergeCell ref="F219:I219"/>
    <mergeCell ref="F220:I220"/>
    <mergeCell ref="F221:I221"/>
    <mergeCell ref="F222:I222"/>
    <mergeCell ref="F224:I224"/>
    <mergeCell ref="L224:M224"/>
    <mergeCell ref="N224:Q224"/>
    <mergeCell ref="F225:I225"/>
    <mergeCell ref="F212:I212"/>
    <mergeCell ref="F213:I213"/>
    <mergeCell ref="L213:M213"/>
    <mergeCell ref="N213:Q213"/>
    <mergeCell ref="F215:I215"/>
    <mergeCell ref="L215:M215"/>
    <mergeCell ref="N215:Q215"/>
    <mergeCell ref="F216:I216"/>
    <mergeCell ref="F217:I217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01:I201"/>
    <mergeCell ref="F202:I202"/>
    <mergeCell ref="L202:M202"/>
    <mergeCell ref="N202:Q202"/>
    <mergeCell ref="F203:I203"/>
    <mergeCell ref="F204:I204"/>
    <mergeCell ref="F205:I205"/>
    <mergeCell ref="L205:M205"/>
    <mergeCell ref="N205:Q205"/>
    <mergeCell ref="F195:I195"/>
    <mergeCell ref="F196:I196"/>
    <mergeCell ref="F197:I197"/>
    <mergeCell ref="F198:I198"/>
    <mergeCell ref="F199:I199"/>
    <mergeCell ref="L199:M199"/>
    <mergeCell ref="N199:Q199"/>
    <mergeCell ref="F200:I200"/>
    <mergeCell ref="L200:M200"/>
    <mergeCell ref="N200:Q200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94:I194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L182:M182"/>
    <mergeCell ref="N182:Q182"/>
    <mergeCell ref="F172:I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45:I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04 - SO - 04 Zpevněné plochy</vt:lpstr>
      <vt:lpstr>'04 - SO - 04 Zpevněné plochy'!Názvy_tisku</vt:lpstr>
      <vt:lpstr>'Rekapitulace stavby'!Názvy_tisku</vt:lpstr>
      <vt:lpstr>'04 - SO - 04 Zpevněné plochy'!Oblast_tisku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2017-11-15T20:40:11Z</dcterms:created>
  <dcterms:modified xsi:type="dcterms:W3CDTF">2017-11-15T20:40:16Z</dcterms:modified>
</cp:coreProperties>
</file>